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ww\me481\"/>
    </mc:Choice>
  </mc:AlternateContent>
  <bookViews>
    <workbookView xWindow="360" yWindow="15" windowWidth="2715" windowHeight="11640"/>
  </bookViews>
  <sheets>
    <sheet name="display" sheetId="1" r:id="rId1"/>
    <sheet name="calcs" sheetId="2" r:id="rId2"/>
  </sheets>
  <definedNames>
    <definedName name="a">calcs!$B$1</definedName>
    <definedName name="a_deg">calcs!$C$1</definedName>
    <definedName name="AB">display!$B$3</definedName>
    <definedName name="AD">display!$B$2</definedName>
    <definedName name="and">calcs!$I$16</definedName>
    <definedName name="b">calcs!$B$3</definedName>
    <definedName name="b_deg">calcs!$C$3</definedName>
    <definedName name="BC">display!$B$4</definedName>
    <definedName name="BD">calcs!$B$6</definedName>
    <definedName name="bx">calcs!$I$4</definedName>
    <definedName name="by">calcs!$M$4</definedName>
    <definedName name="CD">display!$B$5</definedName>
    <definedName name="cosa">calcs!$F$2</definedName>
    <definedName name="cx">calcs!$I$5</definedName>
    <definedName name="cy">calcs!$M$5</definedName>
    <definedName name="degrees">calcs!$J$16</definedName>
    <definedName name="g">calcs!$B$2</definedName>
    <definedName name="g_deg">calcs!$C$2</definedName>
    <definedName name="lock">calcs!$E$16</definedName>
    <definedName name="lock1">calcs!$F$17</definedName>
    <definedName name="lock2">calcs!$F$18</definedName>
    <definedName name="sina">calcs!$F$1</definedName>
    <definedName name="space">display!$D$1</definedName>
    <definedName name="_th2">display!$B$6</definedName>
    <definedName name="th2d">display!$B$6</definedName>
    <definedName name="th2r">display!$B$8</definedName>
    <definedName name="_th3">calcs!$B$5</definedName>
    <definedName name="th3_deg">calcs!$C$5</definedName>
    <definedName name="_th4">calcs!$B$4</definedName>
    <definedName name="th4_deg">calcs!$C$4</definedName>
  </definedNames>
  <calcPr calcId="152511"/>
</workbook>
</file>

<file path=xl/calcChain.xml><?xml version="1.0" encoding="utf-8"?>
<calcChain xmlns="http://schemas.openxmlformats.org/spreadsheetml/2006/main">
  <c r="B8" i="1" l="1"/>
  <c r="B6" i="2" s="1"/>
  <c r="E17" i="2"/>
  <c r="F17" i="2" s="1"/>
  <c r="F11" i="1" s="1"/>
  <c r="E18" i="2"/>
  <c r="F18" i="2" s="1"/>
  <c r="H11" i="1" s="1"/>
  <c r="M3" i="2"/>
  <c r="M4" i="2"/>
  <c r="J4" i="2" s="1"/>
  <c r="J6" i="2"/>
  <c r="J3" i="2"/>
  <c r="I3" i="2"/>
  <c r="I4" i="2" s="1"/>
  <c r="I11" i="1"/>
  <c r="G11" i="1"/>
  <c r="C11" i="1"/>
  <c r="I6" i="2"/>
  <c r="B2" i="2" l="1"/>
  <c r="F2" i="2"/>
  <c r="B1" i="2" s="1"/>
  <c r="F1" i="2"/>
  <c r="C1" i="2" l="1"/>
  <c r="E2" i="1"/>
  <c r="E3" i="1"/>
  <c r="B3" i="2"/>
  <c r="C2" i="2"/>
  <c r="C3" i="2" l="1"/>
  <c r="E4" i="1"/>
  <c r="B4" i="2"/>
  <c r="B5" i="2" l="1"/>
  <c r="C4" i="2"/>
  <c r="M7" i="2"/>
  <c r="I7" i="2"/>
  <c r="I5" i="2" s="1"/>
  <c r="E5" i="1"/>
  <c r="J7" i="2" l="1"/>
  <c r="M5" i="2"/>
  <c r="J5" i="2" s="1"/>
  <c r="C5" i="2"/>
  <c r="E6" i="1"/>
</calcChain>
</file>

<file path=xl/sharedStrings.xml><?xml version="1.0" encoding="utf-8"?>
<sst xmlns="http://schemas.openxmlformats.org/spreadsheetml/2006/main" count="39" uniqueCount="28">
  <si>
    <t>Link 1</t>
  </si>
  <si>
    <t>Link 2</t>
  </si>
  <si>
    <t>Link 3</t>
  </si>
  <si>
    <t>Link 4</t>
  </si>
  <si>
    <t>alpha</t>
  </si>
  <si>
    <t>gamma</t>
  </si>
  <si>
    <t>beta</t>
  </si>
  <si>
    <t>theta 4</t>
  </si>
  <si>
    <t>BD</t>
  </si>
  <si>
    <t>Theta 2 (deg)</t>
  </si>
  <si>
    <t>Theta 2 (rad)</t>
  </si>
  <si>
    <t xml:space="preserve"> </t>
  </si>
  <si>
    <t>sina</t>
  </si>
  <si>
    <t>cosa</t>
  </si>
  <si>
    <t>x</t>
  </si>
  <si>
    <t>y</t>
  </si>
  <si>
    <t>A</t>
  </si>
  <si>
    <t>B</t>
  </si>
  <si>
    <t>C</t>
  </si>
  <si>
    <t>D</t>
  </si>
  <si>
    <t>link 2</t>
  </si>
  <si>
    <t>link 4</t>
  </si>
  <si>
    <t>link 3</t>
  </si>
  <si>
    <t>System will lock when theta 2 is between + and -</t>
  </si>
  <si>
    <t>theta 3</t>
  </si>
  <si>
    <t>°</t>
  </si>
  <si>
    <t>° and between + and -</t>
  </si>
  <si>
    <t>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</si>
</sst>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Arial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quotePrefix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 applyAlignment="1" applyProtection="1">
      <alignment horizontal="right" indent="2"/>
      <protection locked="0"/>
    </xf>
    <xf numFmtId="0" fontId="0" fillId="2" borderId="9" xfId="0" applyFill="1" applyBorder="1" applyAlignment="1" applyProtection="1">
      <alignment horizontal="right" indent="2"/>
      <protection locked="0"/>
    </xf>
    <xf numFmtId="2" fontId="0" fillId="3" borderId="1" xfId="0" applyNumberFormat="1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2" fontId="0" fillId="3" borderId="13" xfId="0" applyNumberFormat="1" applyFill="1" applyBorder="1"/>
    <xf numFmtId="0" fontId="0" fillId="3" borderId="14" xfId="0" applyFill="1" applyBorder="1"/>
    <xf numFmtId="2" fontId="0" fillId="3" borderId="15" xfId="0" applyNumberFormat="1" applyFill="1" applyBorder="1"/>
    <xf numFmtId="0" fontId="0" fillId="3" borderId="16" xfId="0" applyFill="1" applyBorder="1"/>
    <xf numFmtId="0" fontId="0" fillId="3" borderId="17" xfId="0" applyFill="1" applyBorder="1"/>
    <xf numFmtId="2" fontId="2" fillId="4" borderId="0" xfId="0" applyNumberFormat="1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right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235916545648019E-2"/>
          <c:y val="0.12500014395100598"/>
          <c:w val="0.8949926284460733"/>
          <c:h val="0.7688688099627915"/>
        </c:manualLayout>
      </c:layout>
      <c:scatterChart>
        <c:scatterStyle val="lineMarker"/>
        <c:varyColors val="0"/>
        <c:ser>
          <c:idx val="0"/>
          <c:order val="0"/>
          <c:tx>
            <c:v>link 2 (crank)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calcs!$I$2:$I$3</c:f>
              <c:numCache>
                <c:formatCode>General</c:formatCode>
                <c:ptCount val="2"/>
                <c:pt idx="0">
                  <c:v>0</c:v>
                </c:pt>
                <c:pt idx="1">
                  <c:v>12.678547852220984</c:v>
                </c:pt>
              </c:numCache>
            </c:numRef>
          </c:xVal>
          <c:yVal>
            <c:numRef>
              <c:f>calcs!$J$2:$J$3</c:f>
              <c:numCache>
                <c:formatCode>General</c:formatCode>
                <c:ptCount val="2"/>
                <c:pt idx="0">
                  <c:v>0</c:v>
                </c:pt>
                <c:pt idx="1">
                  <c:v>27.1892336110995</c:v>
                </c:pt>
              </c:numCache>
            </c:numRef>
          </c:yVal>
          <c:smooth val="0"/>
        </c:ser>
        <c:ser>
          <c:idx val="1"/>
          <c:order val="1"/>
          <c:tx>
            <c:v>link 3 (coupler)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calcs!$I$4:$I$5</c:f>
              <c:numCache>
                <c:formatCode>General</c:formatCode>
                <c:ptCount val="2"/>
                <c:pt idx="0">
                  <c:v>12.678547852220984</c:v>
                </c:pt>
                <c:pt idx="1">
                  <c:v>71.104858981695145</c:v>
                </c:pt>
              </c:numCache>
            </c:numRef>
          </c:xVal>
          <c:yVal>
            <c:numRef>
              <c:f>calcs!$J$4:$J$5</c:f>
              <c:numCache>
                <c:formatCode>General</c:formatCode>
                <c:ptCount val="2"/>
                <c:pt idx="0">
                  <c:v>27.1892336110995</c:v>
                </c:pt>
                <c:pt idx="1">
                  <c:v>40.840833070572558</c:v>
                </c:pt>
              </c:numCache>
            </c:numRef>
          </c:yVal>
          <c:smooth val="0"/>
        </c:ser>
        <c:ser>
          <c:idx val="2"/>
          <c:order val="2"/>
          <c:tx>
            <c:v>link 4 (follower)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calcs!$I$6:$I$7</c:f>
              <c:numCache>
                <c:formatCode>General</c:formatCode>
                <c:ptCount val="2"/>
                <c:pt idx="0">
                  <c:v>90</c:v>
                </c:pt>
                <c:pt idx="1">
                  <c:v>71.104858981695145</c:v>
                </c:pt>
              </c:numCache>
            </c:numRef>
          </c:xVal>
          <c:yVal>
            <c:numRef>
              <c:f>calcs!$J$6:$J$7</c:f>
              <c:numCache>
                <c:formatCode>General</c:formatCode>
                <c:ptCount val="2"/>
                <c:pt idx="0">
                  <c:v>0</c:v>
                </c:pt>
                <c:pt idx="1">
                  <c:v>40.840833070572558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132360"/>
        <c:axId val="179134792"/>
      </c:scatterChart>
      <c:valAx>
        <c:axId val="179132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134792"/>
        <c:crosses val="autoZero"/>
        <c:crossBetween val="midCat"/>
      </c:valAx>
      <c:valAx>
        <c:axId val="179134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1323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0985469085619672"/>
          <c:y val="1.886794625675562E-2"/>
          <c:w val="0.57996814731433266"/>
          <c:h val="5.66038387702668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62558502340089E-2"/>
          <c:y val="6.1465862943869458E-2"/>
          <c:w val="0.75819032761310456"/>
          <c:h val="0.832153221393925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calcs!$I$2:$I$3</c:f>
              <c:numCache>
                <c:formatCode>General</c:formatCode>
                <c:ptCount val="2"/>
                <c:pt idx="0">
                  <c:v>0</c:v>
                </c:pt>
                <c:pt idx="1">
                  <c:v>12.678547852220984</c:v>
                </c:pt>
              </c:numCache>
            </c:numRef>
          </c:xVal>
          <c:yVal>
            <c:numRef>
              <c:f>calcs!$J$2:$J$3</c:f>
              <c:numCache>
                <c:formatCode>General</c:formatCode>
                <c:ptCount val="2"/>
                <c:pt idx="0">
                  <c:v>0</c:v>
                </c:pt>
                <c:pt idx="1">
                  <c:v>27.1892336110995</c:v>
                </c:pt>
              </c:numCache>
            </c:numRef>
          </c:yVal>
          <c:smooth val="0"/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calcs!$I$4:$I$5</c:f>
              <c:numCache>
                <c:formatCode>General</c:formatCode>
                <c:ptCount val="2"/>
                <c:pt idx="0">
                  <c:v>12.678547852220984</c:v>
                </c:pt>
                <c:pt idx="1">
                  <c:v>71.104858981695145</c:v>
                </c:pt>
              </c:numCache>
            </c:numRef>
          </c:xVal>
          <c:yVal>
            <c:numRef>
              <c:f>calcs!$J$4:$J$5</c:f>
              <c:numCache>
                <c:formatCode>General</c:formatCode>
                <c:ptCount val="2"/>
                <c:pt idx="0">
                  <c:v>27.1892336110995</c:v>
                </c:pt>
                <c:pt idx="1">
                  <c:v>40.840833070572558</c:v>
                </c:pt>
              </c:numCache>
            </c:numRef>
          </c:yVal>
          <c:smooth val="0"/>
        </c:ser>
        <c:ser>
          <c:idx val="2"/>
          <c:order val="2"/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calcs!$I$6:$I$7</c:f>
              <c:numCache>
                <c:formatCode>General</c:formatCode>
                <c:ptCount val="2"/>
                <c:pt idx="0">
                  <c:v>90</c:v>
                </c:pt>
                <c:pt idx="1">
                  <c:v>71.104858981695145</c:v>
                </c:pt>
              </c:numCache>
            </c:numRef>
          </c:xVal>
          <c:yVal>
            <c:numRef>
              <c:f>calcs!$J$6:$J$7</c:f>
              <c:numCache>
                <c:formatCode>General</c:formatCode>
                <c:ptCount val="2"/>
                <c:pt idx="0">
                  <c:v>0</c:v>
                </c:pt>
                <c:pt idx="1">
                  <c:v>40.840833070572558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950696"/>
        <c:axId val="179110824"/>
      </c:scatterChart>
      <c:valAx>
        <c:axId val="178950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110824"/>
        <c:crosses val="autoZero"/>
        <c:crossBetween val="midCat"/>
      </c:valAx>
      <c:valAx>
        <c:axId val="179110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89506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803432137285496"/>
          <c:y val="0.40189218078683875"/>
          <c:w val="0.1294851794071763"/>
          <c:h val="0.151300585707986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152400</xdr:rowOff>
    </xdr:from>
    <xdr:to>
      <xdr:col>8</xdr:col>
      <xdr:colOff>600075</xdr:colOff>
      <xdr:row>36</xdr:row>
      <xdr:rowOff>142875</xdr:rowOff>
    </xdr:to>
    <xdr:graphicFrame macro="">
      <xdr:nvGraphicFramePr>
        <xdr:cNvPr id="20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19</xdr:row>
      <xdr:rowOff>76200</xdr:rowOff>
    </xdr:from>
    <xdr:to>
      <xdr:col>9</xdr:col>
      <xdr:colOff>428625</xdr:colOff>
      <xdr:row>44</xdr:row>
      <xdr:rowOff>57150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/>
  </sheetViews>
  <sheetFormatPr defaultRowHeight="12.75" x14ac:dyDescent="0.2"/>
  <cols>
    <col min="1" max="1" width="12.140625" customWidth="1"/>
    <col min="3" max="3" width="28.42578125" customWidth="1"/>
    <col min="5" max="5" width="7.7109375" customWidth="1"/>
    <col min="6" max="6" width="6.5703125" customWidth="1"/>
    <col min="7" max="7" width="20.42578125" customWidth="1"/>
    <col min="8" max="8" width="7.140625" customWidth="1"/>
  </cols>
  <sheetData>
    <row r="1" spans="1:9" ht="13.5" thickBot="1" x14ac:dyDescent="0.25">
      <c r="D1" s="1" t="s">
        <v>11</v>
      </c>
    </row>
    <row r="2" spans="1:9" x14ac:dyDescent="0.2">
      <c r="A2" s="8" t="s">
        <v>0</v>
      </c>
      <c r="B2" s="13">
        <v>90</v>
      </c>
      <c r="D2" s="16" t="s">
        <v>4</v>
      </c>
      <c r="E2" s="19">
        <f>a*180/PI()</f>
        <v>19.37365995424177</v>
      </c>
      <c r="F2" s="20" t="s">
        <v>25</v>
      </c>
    </row>
    <row r="3" spans="1:9" x14ac:dyDescent="0.2">
      <c r="A3" s="9" t="s">
        <v>1</v>
      </c>
      <c r="B3" s="14">
        <v>30</v>
      </c>
      <c r="D3" s="17" t="s">
        <v>5</v>
      </c>
      <c r="E3" s="21">
        <f>g*180/PI()</f>
        <v>101.67627126939223</v>
      </c>
      <c r="F3" s="22" t="s">
        <v>25</v>
      </c>
    </row>
    <row r="4" spans="1:9" x14ac:dyDescent="0.2">
      <c r="A4" s="9" t="s">
        <v>2</v>
      </c>
      <c r="B4" s="14">
        <v>60</v>
      </c>
      <c r="D4" s="17" t="s">
        <v>6</v>
      </c>
      <c r="E4" s="21">
        <f>b*180/PI()</f>
        <v>45.79856942990677</v>
      </c>
      <c r="F4" s="22" t="s">
        <v>25</v>
      </c>
    </row>
    <row r="5" spans="1:9" x14ac:dyDescent="0.2">
      <c r="A5" s="9" t="s">
        <v>3</v>
      </c>
      <c r="B5" s="14">
        <v>45</v>
      </c>
      <c r="D5" s="17" t="s">
        <v>7</v>
      </c>
      <c r="E5" s="21">
        <f>_th4*180/PI()</f>
        <v>114.82777061585145</v>
      </c>
      <c r="F5" s="22" t="s">
        <v>25</v>
      </c>
    </row>
    <row r="6" spans="1:9" ht="13.5" thickBot="1" x14ac:dyDescent="0.25">
      <c r="A6" s="9" t="s">
        <v>9</v>
      </c>
      <c r="B6" s="14">
        <v>65</v>
      </c>
      <c r="D6" s="18" t="s">
        <v>24</v>
      </c>
      <c r="E6" s="15">
        <f>_th3*180/PI()</f>
        <v>13.151499346459229</v>
      </c>
      <c r="F6" s="23" t="s">
        <v>25</v>
      </c>
    </row>
    <row r="7" spans="1:9" x14ac:dyDescent="0.2">
      <c r="A7" s="9"/>
      <c r="B7" s="11"/>
    </row>
    <row r="8" spans="1:9" ht="13.5" thickBot="1" x14ac:dyDescent="0.25">
      <c r="A8" s="10" t="s">
        <v>10</v>
      </c>
      <c r="B8" s="12">
        <f>_th2*PI()/180</f>
        <v>1.1344640137963142</v>
      </c>
    </row>
    <row r="11" spans="1:9" x14ac:dyDescent="0.2">
      <c r="C11" s="27" t="str">
        <f>IF((AD+AB)&gt;(BC+CD),lock,space)</f>
        <v>System will lock when theta 2 is between + and -</v>
      </c>
      <c r="D11" s="27"/>
      <c r="E11" s="27"/>
      <c r="F11" s="24" t="e">
        <f>IF((AD+AB)&gt;(BC+CD), lock1, space)</f>
        <v>#NUM!</v>
      </c>
      <c r="G11" s="25" t="str">
        <f>IF((AD+AB)&gt;(BC+CD),and,space)</f>
        <v>° and between + and -</v>
      </c>
      <c r="H11" s="24">
        <f>IF((AD+AB)&gt;(BC+CD), lock2, space)</f>
        <v>112.02431283704216</v>
      </c>
      <c r="I11" s="26" t="str">
        <f>IF((AD+AB)&gt;(BC+CD),degrees,space)</f>
        <v>°.</v>
      </c>
    </row>
  </sheetData>
  <sheetProtection selectLockedCells="1"/>
  <mergeCells count="1">
    <mergeCell ref="C11:E11"/>
  </mergeCells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/>
  </sheetViews>
  <sheetFormatPr defaultRowHeight="12.75" x14ac:dyDescent="0.2"/>
  <cols>
    <col min="2" max="2" width="12.42578125" bestFit="1" customWidth="1"/>
  </cols>
  <sheetData>
    <row r="1" spans="1:13" x14ac:dyDescent="0.2">
      <c r="A1" t="s">
        <v>4</v>
      </c>
      <c r="B1">
        <f>ATAN2(cosa,sina)</f>
        <v>0.33813415436329286</v>
      </c>
      <c r="C1">
        <f>a*180/PI()</f>
        <v>19.37365995424177</v>
      </c>
      <c r="E1" t="s">
        <v>12</v>
      </c>
      <c r="F1">
        <f>IF((ABS(AB*SIN(th2r)/BD))&lt;0.0000001,0,(AB*SIN(th2r)/BD))</f>
        <v>0.33172747798482954</v>
      </c>
      <c r="I1" t="s">
        <v>14</v>
      </c>
      <c r="J1" t="s">
        <v>15</v>
      </c>
    </row>
    <row r="2" spans="1:13" x14ac:dyDescent="0.2">
      <c r="A2" t="s">
        <v>5</v>
      </c>
      <c r="B2">
        <f>ACOS((-(BD^2)+(CD^2)+(BC^2))/(2*CD*BC))</f>
        <v>1.7745857048018088</v>
      </c>
      <c r="C2">
        <f>g*180/PI()</f>
        <v>101.67627126939223</v>
      </c>
      <c r="E2" t="s">
        <v>13</v>
      </c>
      <c r="F2">
        <f>(-(AB^2)+(AD^2)+(BD^2))/(2*AD*BD)</f>
        <v>0.94337525955996138</v>
      </c>
      <c r="G2" s="28" t="s">
        <v>20</v>
      </c>
      <c r="H2" s="2" t="s">
        <v>16</v>
      </c>
      <c r="I2" s="3">
        <v>0</v>
      </c>
      <c r="J2" s="3">
        <v>0</v>
      </c>
      <c r="M2" s="3">
        <v>0</v>
      </c>
    </row>
    <row r="3" spans="1:13" ht="13.5" thickBot="1" x14ac:dyDescent="0.25">
      <c r="A3" t="s">
        <v>6</v>
      </c>
      <c r="B3">
        <f>IF((ABS(ASIN(BC*SIN(g)/BD)))&lt;0.000001,0,(ASIN(BC*SIN(g)/BD)))</f>
        <v>0.7993358292550955</v>
      </c>
      <c r="C3">
        <f>b*180/PI()</f>
        <v>45.79856942990677</v>
      </c>
      <c r="G3" s="29"/>
      <c r="H3" s="4" t="s">
        <v>17</v>
      </c>
      <c r="I3" s="5">
        <f>AB*COS(th2r)</f>
        <v>12.678547852220984</v>
      </c>
      <c r="J3" s="5">
        <f>IF((ABS(M3))&lt;0.0000001,0,M3)</f>
        <v>27.1892336110995</v>
      </c>
      <c r="M3" s="5">
        <f>AB*SIN(th2r)</f>
        <v>27.1892336110995</v>
      </c>
    </row>
    <row r="4" spans="1:13" x14ac:dyDescent="0.2">
      <c r="A4" t="s">
        <v>7</v>
      </c>
      <c r="B4">
        <f>PI()-a-b</f>
        <v>2.0041226699714048</v>
      </c>
      <c r="C4">
        <f>_th4*180/PI()</f>
        <v>114.82777061585145</v>
      </c>
      <c r="G4" s="30" t="s">
        <v>22</v>
      </c>
      <c r="H4" s="6" t="s">
        <v>17</v>
      </c>
      <c r="I4" s="7">
        <f>I3</f>
        <v>12.678547852220984</v>
      </c>
      <c r="J4" s="7">
        <f>IF((ABS(M4))&lt;0.0000001,0,M4)</f>
        <v>27.1892336110995</v>
      </c>
      <c r="M4" s="7">
        <f>M3</f>
        <v>27.1892336110995</v>
      </c>
    </row>
    <row r="5" spans="1:13" ht="13.5" thickBot="1" x14ac:dyDescent="0.25">
      <c r="A5" t="s">
        <v>24</v>
      </c>
      <c r="B5">
        <f>_th4-g</f>
        <v>0.22953696516959599</v>
      </c>
      <c r="C5">
        <f>_th3*180/PI()</f>
        <v>13.151499346459229</v>
      </c>
      <c r="G5" s="29"/>
      <c r="H5" s="4" t="s">
        <v>18</v>
      </c>
      <c r="I5" s="5">
        <f>I7</f>
        <v>71.104858981695145</v>
      </c>
      <c r="J5" s="5">
        <f>IF((ABS(M5))&lt;0.0000001,0,M5)</f>
        <v>40.840833070572558</v>
      </c>
      <c r="M5" s="5">
        <f>M7</f>
        <v>40.840833070572558</v>
      </c>
    </row>
    <row r="6" spans="1:13" x14ac:dyDescent="0.2">
      <c r="A6" t="s">
        <v>8</v>
      </c>
      <c r="B6">
        <f>SQRT((AB^2)+(AD^2)-2*AB*AD*COS(th2r))</f>
        <v>81.962560883614557</v>
      </c>
      <c r="G6" s="30" t="s">
        <v>21</v>
      </c>
      <c r="H6" s="6" t="s">
        <v>19</v>
      </c>
      <c r="I6" s="7">
        <f>AD</f>
        <v>90</v>
      </c>
      <c r="J6" s="7">
        <f>IF((ABS(M6))&lt;0.0000001,0,M6)</f>
        <v>0</v>
      </c>
      <c r="M6" s="7">
        <v>0</v>
      </c>
    </row>
    <row r="7" spans="1:13" ht="13.5" thickBot="1" x14ac:dyDescent="0.25">
      <c r="G7" s="29"/>
      <c r="H7" s="4" t="s">
        <v>18</v>
      </c>
      <c r="I7" s="5">
        <f>AD+CD*COS(_th4)</f>
        <v>71.104858981695145</v>
      </c>
      <c r="J7" s="5">
        <f>IF((ABS(M7))&lt;0.0000001,0,M7)</f>
        <v>40.840833070572558</v>
      </c>
      <c r="M7" s="5">
        <f>CD*SIN(_th4)</f>
        <v>40.840833070572558</v>
      </c>
    </row>
    <row r="16" spans="1:13" x14ac:dyDescent="0.2">
      <c r="E16" t="s">
        <v>23</v>
      </c>
      <c r="I16" t="s">
        <v>26</v>
      </c>
      <c r="J16" t="s">
        <v>27</v>
      </c>
    </row>
    <row r="17" spans="5:6" x14ac:dyDescent="0.2">
      <c r="E17" t="e">
        <f>ACOS(((AB^2)+(AD^2)-(CD^2)-(BC^2)+2*CD*BC)/(2*AB*AD))</f>
        <v>#NUM!</v>
      </c>
      <c r="F17" t="e">
        <f>E17*180/PI()</f>
        <v>#NUM!</v>
      </c>
    </row>
    <row r="18" spans="5:6" x14ac:dyDescent="0.2">
      <c r="E18">
        <f>ACOS((AB^2+AD^2-CD^2-BC^2-2*CD*BC)/(2*AB*AD))</f>
        <v>1.9551931012905357</v>
      </c>
      <c r="F18">
        <f>E18*180/PI()</f>
        <v>112.02431283704216</v>
      </c>
    </row>
  </sheetData>
  <sheetProtection password="8A6F" sheet="1" objects="1" scenarios="1"/>
  <mergeCells count="3">
    <mergeCell ref="G2:G3"/>
    <mergeCell ref="G4:G5"/>
    <mergeCell ref="G6:G7"/>
  </mergeCells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30</vt:i4>
      </vt:variant>
    </vt:vector>
  </HeadingPairs>
  <TitlesOfParts>
    <vt:vector size="32" baseType="lpstr">
      <vt:lpstr>display</vt:lpstr>
      <vt:lpstr>calcs</vt:lpstr>
      <vt:lpstr>a</vt:lpstr>
      <vt:lpstr>a_deg</vt:lpstr>
      <vt:lpstr>AB</vt:lpstr>
      <vt:lpstr>AD</vt:lpstr>
      <vt:lpstr>and</vt:lpstr>
      <vt:lpstr>b</vt:lpstr>
      <vt:lpstr>b_deg</vt:lpstr>
      <vt:lpstr>BC</vt:lpstr>
      <vt:lpstr>BD</vt:lpstr>
      <vt:lpstr>bx</vt:lpstr>
      <vt:lpstr>by</vt:lpstr>
      <vt:lpstr>CD</vt:lpstr>
      <vt:lpstr>cosa</vt:lpstr>
      <vt:lpstr>cx</vt:lpstr>
      <vt:lpstr>cy</vt:lpstr>
      <vt:lpstr>degrees</vt:lpstr>
      <vt:lpstr>g</vt:lpstr>
      <vt:lpstr>g_deg</vt:lpstr>
      <vt:lpstr>lock</vt:lpstr>
      <vt:lpstr>lock1</vt:lpstr>
      <vt:lpstr>lock2</vt:lpstr>
      <vt:lpstr>sina</vt:lpstr>
      <vt:lpstr>space</vt:lpstr>
      <vt:lpstr>th2</vt:lpstr>
      <vt:lpstr>th2d</vt:lpstr>
      <vt:lpstr>th2r</vt:lpstr>
      <vt:lpstr>th3</vt:lpstr>
      <vt:lpstr>th3_deg</vt:lpstr>
      <vt:lpstr>th4</vt:lpstr>
      <vt:lpstr>th4_deg</vt:lpstr>
    </vt:vector>
  </TitlesOfParts>
  <Company>Mech &amp; Nuc Eng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 J Sommer</cp:lastModifiedBy>
  <dcterms:created xsi:type="dcterms:W3CDTF">2004-11-17T15:25:40Z</dcterms:created>
  <dcterms:modified xsi:type="dcterms:W3CDTF">2014-01-09T18:15:09Z</dcterms:modified>
</cp:coreProperties>
</file>