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plo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<sst xmlns="http://schemas.openxmlformats.org/spreadsheetml/2006/main" count="79" uniqueCount="68">
  <si>
    <t>Mercury poisoning problem:</t>
  </si>
  <si>
    <t>m</t>
  </si>
  <si>
    <t>year</t>
  </si>
  <si>
    <t>mm Hg</t>
  </si>
  <si>
    <t>kg/kmol</t>
  </si>
  <si>
    <t xml:space="preserve">rho = </t>
  </si>
  <si>
    <r>
      <t>kg/m</t>
    </r>
    <r>
      <rPr>
        <vertAlign val="superscript"/>
        <sz val="10"/>
        <rFont val="Arial"/>
        <family val="2"/>
      </rPr>
      <t>3</t>
    </r>
  </si>
  <si>
    <t xml:space="preserve">P = </t>
  </si>
  <si>
    <r>
      <t>z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-z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</si>
  <si>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</si>
  <si>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 </t>
    </r>
  </si>
  <si>
    <t>=</t>
  </si>
  <si>
    <t>J. M. Cimbala, July 2001</t>
  </si>
  <si>
    <t>Calculations:</t>
  </si>
  <si>
    <r>
      <t>D</t>
    </r>
    <r>
      <rPr>
        <vertAlign val="subscript"/>
        <sz val="10"/>
        <rFont val="Arial"/>
        <family val="2"/>
      </rPr>
      <t>drop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</si>
  <si>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drop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</si>
  <si>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</si>
  <si>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drop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</si>
  <si>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</si>
  <si>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drop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</si>
  <si>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</si>
  <si>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r>
      <t>Diffusion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0"/>
      </rPr>
      <t xml:space="preserve"> = </t>
    </r>
  </si>
  <si>
    <r>
      <t>M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0"/>
      </rPr>
      <t xml:space="preserve"> = </t>
    </r>
  </si>
  <si>
    <r>
      <t>M</t>
    </r>
    <r>
      <rPr>
        <vertAlign val="subscript"/>
        <sz val="10"/>
        <rFont val="Arial"/>
        <family val="2"/>
      </rPr>
      <t>Hg</t>
    </r>
    <r>
      <rPr>
        <sz val="10"/>
        <rFont val="Arial"/>
        <family val="0"/>
      </rPr>
      <t xml:space="preserve"> = </t>
    </r>
  </si>
  <si>
    <r>
      <t>Diffusion</t>
    </r>
    <r>
      <rPr>
        <vertAlign val="subscript"/>
        <sz val="10"/>
        <rFont val="Arial"/>
        <family val="2"/>
      </rPr>
      <t>HG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</si>
  <si>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/hr</t>
    </r>
  </si>
  <si>
    <t>kJ/(kmol K)</t>
  </si>
  <si>
    <r>
      <t>R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</t>
    </r>
  </si>
  <si>
    <t xml:space="preserve">T = </t>
  </si>
  <si>
    <t>K</t>
  </si>
  <si>
    <r>
      <t>y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</si>
  <si>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HG,1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</si>
  <si>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HG,2</t>
    </r>
    <r>
      <rPr>
        <sz val="10"/>
        <rFont val="Arial"/>
        <family val="0"/>
      </rPr>
      <t xml:space="preserve"> = </t>
    </r>
  </si>
  <si>
    <t>kPa</t>
  </si>
  <si>
    <r>
      <t>N</t>
    </r>
    <r>
      <rPr>
        <vertAlign val="subscript"/>
        <sz val="10"/>
        <rFont val="Arial"/>
        <family val="2"/>
      </rPr>
      <t>Hg</t>
    </r>
    <r>
      <rPr>
        <sz val="10"/>
        <rFont val="Arial"/>
        <family val="0"/>
      </rPr>
      <t xml:space="preserve"> = </t>
    </r>
  </si>
  <si>
    <r>
      <t>kmol/(m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hr)</t>
    </r>
  </si>
  <si>
    <t xml:space="preserve">A = </t>
  </si>
  <si>
    <t>1/yr</t>
  </si>
  <si>
    <r>
      <t>kmol/(m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yr)</t>
    </r>
  </si>
  <si>
    <t>Mass of liquid mercury as a function of time:</t>
  </si>
  <si>
    <t>1940 to present:</t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</si>
  <si>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</si>
  <si>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</si>
  <si>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/hr</t>
    </r>
  </si>
  <si>
    <t>Note: The parameter C1 has units of 1, i.e. it is dimensionless</t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</si>
  <si>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1</t>
    </r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</si>
  <si>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</si>
  <si>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3</t>
    </r>
  </si>
  <si>
    <r>
      <t>y</t>
    </r>
    <r>
      <rPr>
        <b/>
        <vertAlign val="subscript"/>
        <sz val="10"/>
        <rFont val="Arial"/>
        <family val="2"/>
      </rPr>
      <t>ss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(PPM)</t>
    </r>
  </si>
  <si>
    <r>
      <t>y</t>
    </r>
    <r>
      <rPr>
        <b/>
        <vertAlign val="subscript"/>
        <sz val="10"/>
        <rFont val="Arial"/>
        <family val="2"/>
      </rPr>
      <t>ss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(PPM)</t>
    </r>
  </si>
  <si>
    <r>
      <t>y</t>
    </r>
    <r>
      <rPr>
        <b/>
        <vertAlign val="subscript"/>
        <sz val="10"/>
        <rFont val="Arial"/>
        <family val="2"/>
      </rPr>
      <t>ss</t>
    </r>
    <r>
      <rPr>
        <b/>
        <sz val="10"/>
        <rFont val="Arial"/>
        <family val="2"/>
      </rPr>
      <t xml:space="preserve"> at Q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(PPM)</t>
    </r>
  </si>
  <si>
    <t>PEL flat curve:</t>
  </si>
  <si>
    <t>PEL (PPM)</t>
  </si>
  <si>
    <t>kg</t>
  </si>
  <si>
    <r>
      <t>m</t>
    </r>
    <r>
      <rPr>
        <b/>
        <vertAlign val="subscript"/>
        <sz val="10"/>
        <rFont val="Arial"/>
        <family val="2"/>
      </rPr>
      <t>liquid Hg</t>
    </r>
    <r>
      <rPr>
        <b/>
        <sz val="10"/>
        <rFont val="Arial"/>
        <family val="2"/>
      </rPr>
      <t xml:space="preserve"> (kg)</t>
    </r>
  </si>
  <si>
    <t>Constants:</t>
  </si>
  <si>
    <r>
      <t>ml</t>
    </r>
    <r>
      <rPr>
        <vertAlign val="subscript"/>
        <sz val="10"/>
        <rFont val="Arial"/>
        <family val="2"/>
      </rPr>
      <t>iquid Hg</t>
    </r>
    <r>
      <rPr>
        <sz val="10"/>
        <rFont val="Arial"/>
        <family val="0"/>
      </rPr>
      <t xml:space="preserve"> (1991) = </t>
    </r>
  </si>
  <si>
    <r>
      <t>Solve for m</t>
    </r>
    <r>
      <rPr>
        <vertAlign val="subscript"/>
        <sz val="10"/>
        <rFont val="Arial"/>
        <family val="2"/>
      </rPr>
      <t>liquid Hg</t>
    </r>
    <r>
      <rPr>
        <sz val="10"/>
        <rFont val="Arial"/>
        <family val="0"/>
      </rPr>
      <t xml:space="preserve"> (1940):</t>
    </r>
  </si>
  <si>
    <r>
      <t>ml</t>
    </r>
    <r>
      <rPr>
        <vertAlign val="subscript"/>
        <sz val="10"/>
        <rFont val="Arial"/>
        <family val="2"/>
      </rPr>
      <t>iquid Hg</t>
    </r>
    <r>
      <rPr>
        <sz val="10"/>
        <rFont val="Arial"/>
        <family val="0"/>
      </rPr>
      <t xml:space="preserve"> (1945) = </t>
    </r>
  </si>
  <si>
    <r>
      <t>Solve for m</t>
    </r>
    <r>
      <rPr>
        <vertAlign val="subscript"/>
        <sz val="10"/>
        <rFont val="Arial"/>
        <family val="2"/>
      </rPr>
      <t>liquid Hg</t>
    </r>
    <r>
      <rPr>
        <sz val="10"/>
        <rFont val="Arial"/>
        <family val="0"/>
      </rPr>
      <t xml:space="preserve"> (1945):</t>
    </r>
  </si>
  <si>
    <r>
      <t>ml</t>
    </r>
    <r>
      <rPr>
        <vertAlign val="subscript"/>
        <sz val="10"/>
        <rFont val="Arial"/>
        <family val="2"/>
      </rPr>
      <t>iquid Hg</t>
    </r>
    <r>
      <rPr>
        <sz val="10"/>
        <rFont val="Arial"/>
        <family val="0"/>
      </rPr>
      <t xml:space="preserve"> (1940) = </t>
    </r>
  </si>
  <si>
    <t>Coefficient A for mass of liquid Hg:</t>
  </si>
  <si>
    <r>
      <t>ml</t>
    </r>
    <r>
      <rPr>
        <vertAlign val="subscript"/>
        <sz val="10"/>
        <rFont val="Arial"/>
        <family val="2"/>
      </rPr>
      <t>iquid Hg</t>
    </r>
    <r>
      <rPr>
        <sz val="10"/>
        <rFont val="Arial"/>
        <family val="2"/>
      </rPr>
      <t xml:space="preserve"> (year) = </t>
    </r>
  </si>
  <si>
    <r>
      <t>(m</t>
    </r>
    <r>
      <rPr>
        <vertAlign val="subscript"/>
        <sz val="10"/>
        <rFont val="Arial"/>
        <family val="2"/>
      </rPr>
      <t>liquid Hg</t>
    </r>
    <r>
      <rPr>
        <sz val="10"/>
        <rFont val="Arial"/>
        <family val="0"/>
      </rPr>
      <t xml:space="preserve"> (1991))*exp(-A(year-1991))</t>
    </r>
  </si>
  <si>
    <t>Calculation of mercury liquid mass and vapor concentration versus ventilation rate Q:</t>
  </si>
  <si>
    <t>(remodeled in 1991, mercury found)</t>
  </si>
  <si>
    <r>
      <t>Solve for m</t>
    </r>
    <r>
      <rPr>
        <vertAlign val="subscript"/>
        <sz val="10"/>
        <rFont val="Arial"/>
        <family val="2"/>
      </rPr>
      <t>liquid Hg</t>
    </r>
    <r>
      <rPr>
        <sz val="10"/>
        <rFont val="Arial"/>
        <family val="0"/>
      </rPr>
      <t xml:space="preserve"> (1980):</t>
    </r>
  </si>
  <si>
    <r>
      <t>ml</t>
    </r>
    <r>
      <rPr>
        <vertAlign val="subscript"/>
        <sz val="10"/>
        <rFont val="Arial"/>
        <family val="2"/>
      </rPr>
      <t>iquid Hg</t>
    </r>
    <r>
      <rPr>
        <sz val="10"/>
        <rFont val="Arial"/>
        <family val="0"/>
      </rPr>
      <t xml:space="preserve"> (1980) =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</si>
</sst>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1" fontId="0" fillId="0" borderId="0" xfId="0" applyNumberFormat="1" applyAlignment="1">
      <alignment horizontal="left"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(a)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Sheet1!$A$45:$A$80</c:f>
              <c:numCache>
                <c:ptCount val="3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</c:numCache>
            </c:numRef>
          </c:xVal>
          <c:yVal>
            <c:numRef>
              <c:f>Sheet1!$F$45:$F$80</c:f>
              <c:numCache>
                <c:ptCount val="36"/>
                <c:pt idx="0">
                  <c:v>0.02715731028399061</c:v>
                </c:pt>
                <c:pt idx="1">
                  <c:v>0.027126131922817685</c:v>
                </c:pt>
                <c:pt idx="2">
                  <c:v>0.027094988731440315</c:v>
                </c:pt>
                <c:pt idx="3">
                  <c:v>0.027063880671620598</c:v>
                </c:pt>
                <c:pt idx="4">
                  <c:v>0.027032807705158923</c:v>
                </c:pt>
                <c:pt idx="5">
                  <c:v>0.027001769793893928</c:v>
                </c:pt>
                <c:pt idx="6">
                  <c:v>0.02697076689970247</c:v>
                </c:pt>
                <c:pt idx="7">
                  <c:v>0.026939798984499583</c:v>
                </c:pt>
                <c:pt idx="8">
                  <c:v>0.026908866010238487</c:v>
                </c:pt>
                <c:pt idx="9">
                  <c:v>0.026877967938910504</c:v>
                </c:pt>
                <c:pt idx="10">
                  <c:v>0.026847104732545053</c:v>
                </c:pt>
                <c:pt idx="11">
                  <c:v>0.026816276353209618</c:v>
                </c:pt>
                <c:pt idx="12">
                  <c:v>0.02678548276300976</c:v>
                </c:pt>
                <c:pt idx="13">
                  <c:v>0.026754723924088984</c:v>
                </c:pt>
                <c:pt idx="14">
                  <c:v>0.026723999798628814</c:v>
                </c:pt>
                <c:pt idx="15">
                  <c:v>0.026693310348848694</c:v>
                </c:pt>
                <c:pt idx="16">
                  <c:v>0.026662655537005978</c:v>
                </c:pt>
                <c:pt idx="17">
                  <c:v>0.02663203532539595</c:v>
                </c:pt>
                <c:pt idx="18">
                  <c:v>0.02660144967635167</c:v>
                </c:pt>
                <c:pt idx="19">
                  <c:v>0.026570898552244065</c:v>
                </c:pt>
                <c:pt idx="20">
                  <c:v>0.026540381915481866</c:v>
                </c:pt>
                <c:pt idx="21">
                  <c:v>0.026509899728511515</c:v>
                </c:pt>
                <c:pt idx="22">
                  <c:v>0.026479451953817252</c:v>
                </c:pt>
                <c:pt idx="23">
                  <c:v>0.02644903855392094</c:v>
                </c:pt>
                <c:pt idx="24">
                  <c:v>0.026418659491382165</c:v>
                </c:pt>
                <c:pt idx="25">
                  <c:v>0.02638831472879813</c:v>
                </c:pt>
                <c:pt idx="26">
                  <c:v>0.026358004228803637</c:v>
                </c:pt>
                <c:pt idx="27">
                  <c:v>0.026327727954071095</c:v>
                </c:pt>
                <c:pt idx="28">
                  <c:v>0.026297485867310434</c:v>
                </c:pt>
                <c:pt idx="29">
                  <c:v>0.026267277931269116</c:v>
                </c:pt>
                <c:pt idx="30">
                  <c:v>0.02623710410873207</c:v>
                </c:pt>
                <c:pt idx="31">
                  <c:v>0.02620696436252167</c:v>
                </c:pt>
                <c:pt idx="32">
                  <c:v>0.026176858655497758</c:v>
                </c:pt>
                <c:pt idx="33">
                  <c:v>0.02614678695055755</c:v>
                </c:pt>
                <c:pt idx="34">
                  <c:v>0.026116749210635594</c:v>
                </c:pt>
                <c:pt idx="35">
                  <c:v>0.026086745398703818</c:v>
                </c:pt>
              </c:numCache>
            </c:numRef>
          </c:yVal>
          <c:smooth val="1"/>
        </c:ser>
        <c:ser>
          <c:idx val="1"/>
          <c:order val="1"/>
          <c:tx>
            <c:v>(b)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Sheet1!$A$45:$A$80</c:f>
              <c:numCache>
                <c:ptCount val="3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</c:numCache>
            </c:numRef>
          </c:xVal>
          <c:yVal>
            <c:numRef>
              <c:f>Sheet1!$G$45:$G$80</c:f>
              <c:numCache>
                <c:ptCount val="36"/>
                <c:pt idx="0">
                  <c:v>0.01369644200837454</c:v>
                </c:pt>
                <c:pt idx="1">
                  <c:v>0.013680581358736184</c:v>
                </c:pt>
                <c:pt idx="2">
                  <c:v>0.01366473891558316</c:v>
                </c:pt>
                <c:pt idx="3">
                  <c:v>0.013648914658387346</c:v>
                </c:pt>
                <c:pt idx="4">
                  <c:v>0.013633108566642906</c:v>
                </c:pt>
                <c:pt idx="5">
                  <c:v>0.01361732061986627</c:v>
                </c:pt>
                <c:pt idx="6">
                  <c:v>0.0136015507975961</c:v>
                </c:pt>
                <c:pt idx="7">
                  <c:v>0.0135857990793933</c:v>
                </c:pt>
                <c:pt idx="8">
                  <c:v>0.013570065444840953</c:v>
                </c:pt>
                <c:pt idx="9">
                  <c:v>0.01355434987354432</c:v>
                </c:pt>
                <c:pt idx="10">
                  <c:v>0.013538652345130816</c:v>
                </c:pt>
                <c:pt idx="11">
                  <c:v>0.013522972839249997</c:v>
                </c:pt>
                <c:pt idx="12">
                  <c:v>0.013507311335573523</c:v>
                </c:pt>
                <c:pt idx="13">
                  <c:v>0.013491667813795136</c:v>
                </c:pt>
                <c:pt idx="14">
                  <c:v>0.013476042253630648</c:v>
                </c:pt>
                <c:pt idx="15">
                  <c:v>0.013460434634817917</c:v>
                </c:pt>
                <c:pt idx="16">
                  <c:v>0.01344484493711681</c:v>
                </c:pt>
                <c:pt idx="17">
                  <c:v>0.013429273140309228</c:v>
                </c:pt>
                <c:pt idx="18">
                  <c:v>0.013413719224198992</c:v>
                </c:pt>
                <c:pt idx="19">
                  <c:v>0.013398183168611931</c:v>
                </c:pt>
                <c:pt idx="20">
                  <c:v>0.013382664953395783</c:v>
                </c:pt>
                <c:pt idx="21">
                  <c:v>0.013367164558420196</c:v>
                </c:pt>
                <c:pt idx="22">
                  <c:v>0.013351681963576731</c:v>
                </c:pt>
                <c:pt idx="23">
                  <c:v>0.013336217148778782</c:v>
                </c:pt>
                <c:pt idx="24">
                  <c:v>0.013320770093961612</c:v>
                </c:pt>
                <c:pt idx="25">
                  <c:v>0.013305340779082301</c:v>
                </c:pt>
                <c:pt idx="26">
                  <c:v>0.013289929184119737</c:v>
                </c:pt>
                <c:pt idx="27">
                  <c:v>0.013274535289074582</c:v>
                </c:pt>
                <c:pt idx="28">
                  <c:v>0.013259159073969259</c:v>
                </c:pt>
                <c:pt idx="29">
                  <c:v>0.013243800518847933</c:v>
                </c:pt>
                <c:pt idx="30">
                  <c:v>0.013228459603776476</c:v>
                </c:pt>
                <c:pt idx="31">
                  <c:v>0.013213136308842443</c:v>
                </c:pt>
                <c:pt idx="32">
                  <c:v>0.013197830614155094</c:v>
                </c:pt>
                <c:pt idx="33">
                  <c:v>0.013182542499845313</c:v>
                </c:pt>
                <c:pt idx="34">
                  <c:v>0.013167271946065616</c:v>
                </c:pt>
                <c:pt idx="35">
                  <c:v>0.013152018932990126</c:v>
                </c:pt>
              </c:numCache>
            </c:numRef>
          </c:yVal>
          <c:smooth val="1"/>
        </c:ser>
        <c:ser>
          <c:idx val="2"/>
          <c:order val="2"/>
          <c:tx>
            <c:v>(c)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Sheet1!$A$45:$A$80</c:f>
              <c:numCache>
                <c:ptCount val="3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</c:numCache>
            </c:numRef>
          </c:xVal>
          <c:yVal>
            <c:numRef>
              <c:f>Sheet1!$H$45:$H$80</c:f>
              <c:numCache>
                <c:ptCount val="36"/>
                <c:pt idx="0">
                  <c:v>0.011622533361653274</c:v>
                </c:pt>
                <c:pt idx="1">
                  <c:v>0.01160905651181059</c:v>
                </c:pt>
                <c:pt idx="2">
                  <c:v>0.011595595173367165</c:v>
                </c:pt>
                <c:pt idx="3">
                  <c:v>0.011582149328737874</c:v>
                </c:pt>
                <c:pt idx="4">
                  <c:v>0.011568718960356906</c:v>
                </c:pt>
                <c:pt idx="5">
                  <c:v>0.011555304050677739</c:v>
                </c:pt>
                <c:pt idx="6">
                  <c:v>0.011541904582173138</c:v>
                </c:pt>
                <c:pt idx="7">
                  <c:v>0.011528520537335113</c:v>
                </c:pt>
                <c:pt idx="8">
                  <c:v>0.01151515189867491</c:v>
                </c:pt>
                <c:pt idx="9">
                  <c:v>0.011501798648723003</c:v>
                </c:pt>
                <c:pt idx="10">
                  <c:v>0.011488460770029048</c:v>
                </c:pt>
                <c:pt idx="11">
                  <c:v>0.01147513824516188</c:v>
                </c:pt>
                <c:pt idx="12">
                  <c:v>0.011461831056709504</c:v>
                </c:pt>
                <c:pt idx="13">
                  <c:v>0.011448539187279054</c:v>
                </c:pt>
                <c:pt idx="14">
                  <c:v>0.011435262619496782</c:v>
                </c:pt>
                <c:pt idx="15">
                  <c:v>0.011422001336008033</c:v>
                </c:pt>
                <c:pt idx="16">
                  <c:v>0.01140875531947724</c:v>
                </c:pt>
                <c:pt idx="17">
                  <c:v>0.0113955245525879</c:v>
                </c:pt>
                <c:pt idx="18">
                  <c:v>0.01138230901804252</c:v>
                </c:pt>
                <c:pt idx="19">
                  <c:v>0.01136910869856267</c:v>
                </c:pt>
                <c:pt idx="20">
                  <c:v>0.011355923576888891</c:v>
                </c:pt>
                <c:pt idx="21">
                  <c:v>0.011342753635780713</c:v>
                </c:pt>
                <c:pt idx="22">
                  <c:v>0.011329598858016633</c:v>
                </c:pt>
                <c:pt idx="23">
                  <c:v>0.011316459226394075</c:v>
                </c:pt>
                <c:pt idx="24">
                  <c:v>0.011303334723729406</c:v>
                </c:pt>
                <c:pt idx="25">
                  <c:v>0.011290225332857881</c:v>
                </c:pt>
                <c:pt idx="26">
                  <c:v>0.011277131036633649</c:v>
                </c:pt>
                <c:pt idx="27">
                  <c:v>0.011264051817929712</c:v>
                </c:pt>
                <c:pt idx="28">
                  <c:v>0.01125098765963793</c:v>
                </c:pt>
                <c:pt idx="29">
                  <c:v>0.011237938544668983</c:v>
                </c:pt>
                <c:pt idx="30">
                  <c:v>0.011224904455952355</c:v>
                </c:pt>
                <c:pt idx="31">
                  <c:v>0.011211885376436314</c:v>
                </c:pt>
                <c:pt idx="32">
                  <c:v>0.011198881289087912</c:v>
                </c:pt>
                <c:pt idx="33">
                  <c:v>0.011185892176892932</c:v>
                </c:pt>
                <c:pt idx="34">
                  <c:v>0.011172918022855891</c:v>
                </c:pt>
                <c:pt idx="35">
                  <c:v>0.011159958810000021</c:v>
                </c:pt>
              </c:numCache>
            </c:numRef>
          </c:yVal>
          <c:smooth val="1"/>
        </c:ser>
        <c:ser>
          <c:idx val="3"/>
          <c:order val="3"/>
          <c:tx>
            <c:v>PEL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Sheet1!$G$40:$G$41</c:f>
              <c:numCache>
                <c:ptCount val="2"/>
                <c:pt idx="0">
                  <c:v>1945</c:v>
                </c:pt>
                <c:pt idx="1">
                  <c:v>1980</c:v>
                </c:pt>
              </c:numCache>
            </c:numRef>
          </c:xVal>
          <c:yVal>
            <c:numRef>
              <c:f>Sheet1!$H$40:$H$41</c:f>
              <c:numCache>
                <c:ptCount val="2"/>
                <c:pt idx="0">
                  <c:v>0.012</c:v>
                </c:pt>
                <c:pt idx="1">
                  <c:v>0.012</c:v>
                </c:pt>
              </c:numCache>
            </c:numRef>
          </c:yVal>
          <c:smooth val="1"/>
        </c:ser>
        <c:axId val="44215667"/>
        <c:axId val="62396684"/>
      </c:scatterChart>
      <c:valAx>
        <c:axId val="44215667"/>
        <c:scaling>
          <c:orientation val="minMax"/>
          <c:max val="1980"/>
          <c:min val="1945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62396684"/>
        <c:crosses val="autoZero"/>
        <c:crossBetween val="midCat"/>
        <c:dispUnits/>
      </c:val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.000" sourceLinked="0"/>
        <c:majorTickMark val="in"/>
        <c:minorTickMark val="in"/>
        <c:tickLblPos val="nextTo"/>
        <c:crossAx val="4421566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14.7109375" style="1" customWidth="1"/>
    <col min="3" max="3" width="13.57421875" style="3" customWidth="1"/>
    <col min="4" max="4" width="11.28125" style="0" customWidth="1"/>
    <col min="5" max="5" width="12.00390625" style="2" customWidth="1"/>
    <col min="6" max="6" width="16.140625" style="0" customWidth="1"/>
    <col min="7" max="7" width="15.140625" style="0" customWidth="1"/>
    <col min="8" max="8" width="14.421875" style="0" customWidth="1"/>
    <col min="9" max="9" width="14.57421875" style="0" customWidth="1"/>
  </cols>
  <sheetData>
    <row r="1" ht="12.75">
      <c r="A1" s="4" t="s">
        <v>0</v>
      </c>
    </row>
    <row r="2" ht="12.75">
      <c r="A2" s="4" t="s">
        <v>12</v>
      </c>
    </row>
    <row r="3" ht="12.75">
      <c r="A3" s="4"/>
    </row>
    <row r="4" ht="12.75">
      <c r="A4" s="4" t="s">
        <v>55</v>
      </c>
    </row>
    <row r="5" spans="2:4" ht="15.75">
      <c r="B5" s="1" t="s">
        <v>10</v>
      </c>
      <c r="C5" s="3">
        <v>0.0012</v>
      </c>
      <c r="D5" t="s">
        <v>3</v>
      </c>
    </row>
    <row r="6" spans="2:4" ht="15.75">
      <c r="B6" s="1" t="s">
        <v>23</v>
      </c>
      <c r="C6" s="3">
        <v>200.6</v>
      </c>
      <c r="D6" t="s">
        <v>4</v>
      </c>
    </row>
    <row r="7" spans="2:4" ht="14.25">
      <c r="B7" s="1" t="s">
        <v>5</v>
      </c>
      <c r="C7" s="3">
        <v>13530</v>
      </c>
      <c r="D7" t="s">
        <v>6</v>
      </c>
    </row>
    <row r="8" spans="2:4" ht="15.75">
      <c r="B8" s="1" t="s">
        <v>8</v>
      </c>
      <c r="C8" s="3">
        <v>0.203</v>
      </c>
      <c r="D8" t="s">
        <v>1</v>
      </c>
    </row>
    <row r="9" spans="2:7" ht="12.75">
      <c r="B9" s="1" t="s">
        <v>7</v>
      </c>
      <c r="C9" s="3">
        <v>760</v>
      </c>
      <c r="D9" t="s">
        <v>3</v>
      </c>
      <c r="E9" s="2" t="s">
        <v>11</v>
      </c>
      <c r="F9">
        <f>C9*101.3/760</f>
        <v>101.3</v>
      </c>
      <c r="G9" t="s">
        <v>33</v>
      </c>
    </row>
    <row r="10" spans="1:5" ht="15.75">
      <c r="A10" s="1"/>
      <c r="B10" s="1" t="s">
        <v>56</v>
      </c>
      <c r="C10" s="3">
        <v>40</v>
      </c>
      <c r="D10" t="s">
        <v>53</v>
      </c>
      <c r="E10" s="3" t="s">
        <v>65</v>
      </c>
    </row>
    <row r="11" spans="2:4" ht="15.75">
      <c r="B11" s="1" t="s">
        <v>14</v>
      </c>
      <c r="C11" s="3">
        <v>0.005</v>
      </c>
      <c r="D11" t="s">
        <v>1</v>
      </c>
    </row>
    <row r="12" spans="2:4" ht="15.75">
      <c r="B12" s="1" t="s">
        <v>21</v>
      </c>
      <c r="C12" s="5">
        <v>2.2E-05</v>
      </c>
      <c r="D12" t="s">
        <v>20</v>
      </c>
    </row>
    <row r="13" spans="2:4" ht="15.75">
      <c r="B13" s="1" t="s">
        <v>22</v>
      </c>
      <c r="C13" s="3">
        <v>18</v>
      </c>
      <c r="D13" t="s">
        <v>4</v>
      </c>
    </row>
    <row r="14" spans="2:4" ht="15.75">
      <c r="B14" s="1" t="s">
        <v>27</v>
      </c>
      <c r="C14" s="3">
        <v>8.3143</v>
      </c>
      <c r="D14" t="s">
        <v>26</v>
      </c>
    </row>
    <row r="15" spans="2:4" ht="12.75">
      <c r="B15" s="1" t="s">
        <v>28</v>
      </c>
      <c r="C15" s="3">
        <v>300</v>
      </c>
      <c r="D15" t="s">
        <v>29</v>
      </c>
    </row>
    <row r="17" ht="12.75">
      <c r="A17" s="4" t="s">
        <v>13</v>
      </c>
    </row>
    <row r="18" spans="1:4" ht="15.75">
      <c r="A18" s="4"/>
      <c r="B18" s="1" t="s">
        <v>15</v>
      </c>
      <c r="C18" s="3">
        <f>PI()*C11^2</f>
        <v>7.853981633974483E-05</v>
      </c>
      <c r="D18" t="s">
        <v>16</v>
      </c>
    </row>
    <row r="19" spans="1:4" ht="15.75">
      <c r="A19" s="4"/>
      <c r="B19" s="1" t="s">
        <v>17</v>
      </c>
      <c r="C19" s="3">
        <f>PI()*C11^3/6</f>
        <v>6.544984694978737E-08</v>
      </c>
      <c r="D19" t="s">
        <v>18</v>
      </c>
    </row>
    <row r="20" spans="1:4" ht="15.75">
      <c r="A20" s="4"/>
      <c r="B20" s="1" t="s">
        <v>19</v>
      </c>
      <c r="C20" s="3">
        <f>C7*C19</f>
        <v>0.0008855364292306231</v>
      </c>
      <c r="D20" t="s">
        <v>53</v>
      </c>
    </row>
    <row r="21" spans="1:7" ht="15.75">
      <c r="A21" s="4"/>
      <c r="B21" s="1" t="s">
        <v>24</v>
      </c>
      <c r="C21" s="5">
        <f>C12*SQRT(C13/C6)</f>
        <v>6.590122219458286E-06</v>
      </c>
      <c r="D21" t="s">
        <v>20</v>
      </c>
      <c r="E21" s="2" t="s">
        <v>11</v>
      </c>
      <c r="F21" s="6">
        <f>C21*3600</f>
        <v>0.02372443999004983</v>
      </c>
      <c r="G21" t="s">
        <v>25</v>
      </c>
    </row>
    <row r="22" spans="1:3" ht="15.75">
      <c r="A22" s="4"/>
      <c r="B22" s="1" t="s">
        <v>9</v>
      </c>
      <c r="C22" s="3">
        <f>C5/C9</f>
        <v>1.5789473684210526E-06</v>
      </c>
    </row>
    <row r="23" spans="2:3" ht="15.75">
      <c r="B23" s="1" t="s">
        <v>30</v>
      </c>
      <c r="C23" s="3">
        <f>(1-(1-C22))/LN(1/(1-C22))</f>
        <v>0.9999992105019809</v>
      </c>
    </row>
    <row r="24" spans="2:3" ht="15.75">
      <c r="B24" s="1" t="s">
        <v>31</v>
      </c>
      <c r="C24" s="3">
        <f>C22</f>
        <v>1.5789473684210526E-06</v>
      </c>
    </row>
    <row r="25" spans="2:3" ht="15.75">
      <c r="B25" s="1" t="s">
        <v>32</v>
      </c>
      <c r="C25" s="3">
        <v>0</v>
      </c>
    </row>
    <row r="26" spans="2:7" ht="15.75">
      <c r="B26" s="1" t="s">
        <v>34</v>
      </c>
      <c r="C26" s="3">
        <f>F9*F21*(C24-C25)/C14/C15/C8/C23</f>
        <v>7.49428885634286E-09</v>
      </c>
      <c r="D26" t="s">
        <v>35</v>
      </c>
      <c r="E26" s="2" t="s">
        <v>11</v>
      </c>
      <c r="F26">
        <f>C26*24*365.25</f>
        <v>6.569493611470151E-05</v>
      </c>
      <c r="G26" t="s">
        <v>38</v>
      </c>
    </row>
    <row r="28" ht="12.75">
      <c r="A28" t="s">
        <v>61</v>
      </c>
    </row>
    <row r="29" spans="2:4" ht="12.75">
      <c r="B29" s="1" t="s">
        <v>36</v>
      </c>
      <c r="C29" s="3">
        <f>C18*C6*F26/C20</f>
        <v>0.00116881633566378</v>
      </c>
      <c r="D29" t="s">
        <v>37</v>
      </c>
    </row>
    <row r="31" ht="12.75">
      <c r="A31" t="s">
        <v>39</v>
      </c>
    </row>
    <row r="32" spans="2:5" ht="15.75">
      <c r="B32" s="1" t="s">
        <v>40</v>
      </c>
      <c r="D32" s="1" t="s">
        <v>62</v>
      </c>
      <c r="E32" s="3" t="s">
        <v>63</v>
      </c>
    </row>
    <row r="34" spans="2:5" ht="15.75">
      <c r="B34" s="1" t="s">
        <v>57</v>
      </c>
      <c r="C34" s="1"/>
      <c r="D34" s="1" t="s">
        <v>60</v>
      </c>
      <c r="E34" s="2">
        <f>$C$10*EXP(-$C$29*(1940-1991))</f>
        <v>42.456884864741696</v>
      </c>
    </row>
    <row r="35" spans="2:5" ht="15.75">
      <c r="B35" s="1" t="s">
        <v>59</v>
      </c>
      <c r="C35" s="1"/>
      <c r="D35" s="1" t="s">
        <v>58</v>
      </c>
      <c r="E35" s="2">
        <f>$C$10*EXP(-$C$29*(1945-1991))</f>
        <v>42.209486972649984</v>
      </c>
    </row>
    <row r="36" spans="2:5" ht="15.75">
      <c r="B36" s="1" t="s">
        <v>66</v>
      </c>
      <c r="C36" s="1"/>
      <c r="D36" s="1" t="s">
        <v>67</v>
      </c>
      <c r="E36" s="2">
        <f>$C$10*EXP(-$C$29*(1980-1991))</f>
        <v>40.51759944044357</v>
      </c>
    </row>
    <row r="38" spans="1:7" ht="12.75">
      <c r="A38" s="4" t="s">
        <v>64</v>
      </c>
      <c r="G38" s="4" t="s">
        <v>51</v>
      </c>
    </row>
    <row r="39" spans="2:8" ht="15.75">
      <c r="B39" s="1" t="s">
        <v>41</v>
      </c>
      <c r="C39" s="3">
        <v>25</v>
      </c>
      <c r="D39" t="s">
        <v>43</v>
      </c>
      <c r="F39" s="2"/>
      <c r="G39" s="7" t="s">
        <v>2</v>
      </c>
      <c r="H39" s="7" t="s">
        <v>52</v>
      </c>
    </row>
    <row r="40" spans="2:8" ht="15.75">
      <c r="B40" s="1" t="s">
        <v>42</v>
      </c>
      <c r="C40" s="3">
        <v>50</v>
      </c>
      <c r="D40" t="s">
        <v>43</v>
      </c>
      <c r="F40" s="2"/>
      <c r="G40">
        <v>1945</v>
      </c>
      <c r="H40">
        <v>0.012</v>
      </c>
    </row>
    <row r="41" spans="2:8" ht="15.75">
      <c r="B41" s="1" t="s">
        <v>42</v>
      </c>
      <c r="C41" s="3">
        <v>59</v>
      </c>
      <c r="D41" t="s">
        <v>43</v>
      </c>
      <c r="F41" s="2"/>
      <c r="G41">
        <v>1980</v>
      </c>
      <c r="H41">
        <v>0.012</v>
      </c>
    </row>
    <row r="42" ht="12.75">
      <c r="A42" t="s">
        <v>44</v>
      </c>
    </row>
    <row r="44" spans="1:8" s="7" customFormat="1" ht="14.25">
      <c r="A44" s="7" t="s">
        <v>2</v>
      </c>
      <c r="B44" s="7" t="s">
        <v>54</v>
      </c>
      <c r="C44" s="7" t="s">
        <v>45</v>
      </c>
      <c r="D44" s="7" t="s">
        <v>46</v>
      </c>
      <c r="E44" s="7" t="s">
        <v>47</v>
      </c>
      <c r="F44" s="7" t="s">
        <v>48</v>
      </c>
      <c r="G44" s="7" t="s">
        <v>50</v>
      </c>
      <c r="H44" s="7" t="s">
        <v>49</v>
      </c>
    </row>
    <row r="45" spans="1:8" ht="12.75">
      <c r="A45">
        <v>1945</v>
      </c>
      <c r="B45" s="2">
        <f>$C$10*EXP(-$C$29*(A45-1991))</f>
        <v>42.209486972649984</v>
      </c>
      <c r="C45" s="5">
        <f>$C$18*$F$21*$B45/$C$20/$C$8/$C$23/$C$39</f>
        <v>0.017500634278191735</v>
      </c>
      <c r="D45" s="5">
        <f>$C$18*$F$21*$B45/$C$20/$C$8/$C$23/$C$40</f>
        <v>0.008750317139095867</v>
      </c>
      <c r="E45" s="5">
        <f>$C$18*$F$21*$B45/$C$20/$C$8/$C$23/$C$41</f>
        <v>0.007415522999233785</v>
      </c>
      <c r="F45" s="6">
        <f>$C$24*C45/(1+C45)*10^6</f>
        <v>0.02715731028399061</v>
      </c>
      <c r="G45">
        <f>$C$24*D45/(1+D45)*10^6</f>
        <v>0.01369644200837454</v>
      </c>
      <c r="H45">
        <f>$C$24*E45/(1+E45)*10^6</f>
        <v>0.011622533361653274</v>
      </c>
    </row>
    <row r="46" spans="1:8" ht="12.75">
      <c r="A46">
        <v>1946</v>
      </c>
      <c r="B46" s="2">
        <f aca="true" t="shared" si="0" ref="B46:B91">$C$10*EXP(-$C$29*(A46-1991))</f>
        <v>42.160180655384146</v>
      </c>
      <c r="C46" s="5">
        <f aca="true" t="shared" si="1" ref="C46:C91">$C$18*$F$21*$B46/$C$20/$C$8/$C$23/$C$39</f>
        <v>0.017480191200391876</v>
      </c>
      <c r="D46" s="5">
        <f aca="true" t="shared" si="2" ref="D46:D91">$C$18*$F$21*$B46/$C$20/$C$8/$C$23/$C$40</f>
        <v>0.008740095600195938</v>
      </c>
      <c r="E46" s="5">
        <f aca="true" t="shared" si="3" ref="E46:E91">$C$18*$F$21*$B46/$C$20/$C$8/$C$23/$C$41</f>
        <v>0.0074068606781321515</v>
      </c>
      <c r="F46" s="6">
        <f aca="true" t="shared" si="4" ref="F46:F85">$C$24*C46/(1+C46)*10^6</f>
        <v>0.027126131922817685</v>
      </c>
      <c r="G46">
        <f aca="true" t="shared" si="5" ref="G46:G85">$C$24*D46/(1+D46)*10^6</f>
        <v>0.013680581358736184</v>
      </c>
      <c r="H46">
        <f aca="true" t="shared" si="6" ref="H46:H85">$C$24*E46/(1+E46)*10^6</f>
        <v>0.01160905651181059</v>
      </c>
    </row>
    <row r="47" spans="1:8" ht="12.75">
      <c r="A47">
        <v>1947</v>
      </c>
      <c r="B47" s="2">
        <f t="shared" si="0"/>
        <v>42.11093193448103</v>
      </c>
      <c r="C47" s="5">
        <f t="shared" si="1"/>
        <v>0.017459772002836774</v>
      </c>
      <c r="D47" s="5">
        <f t="shared" si="2"/>
        <v>0.008729886001418387</v>
      </c>
      <c r="E47" s="5">
        <f t="shared" si="3"/>
        <v>0.007398208475778293</v>
      </c>
      <c r="F47" s="6">
        <f t="shared" si="4"/>
        <v>0.027094988731440315</v>
      </c>
      <c r="G47">
        <f t="shared" si="5"/>
        <v>0.01366473891558316</v>
      </c>
      <c r="H47">
        <f t="shared" si="6"/>
        <v>0.011595595173367165</v>
      </c>
    </row>
    <row r="48" spans="1:8" ht="12.75">
      <c r="A48">
        <v>1948</v>
      </c>
      <c r="B48" s="2">
        <f t="shared" si="0"/>
        <v>42.06174074266041</v>
      </c>
      <c r="C48" s="5">
        <f t="shared" si="1"/>
        <v>0.01743937665763111</v>
      </c>
      <c r="D48" s="5">
        <f t="shared" si="2"/>
        <v>0.008719688328815554</v>
      </c>
      <c r="E48" s="5">
        <f t="shared" si="3"/>
        <v>0.007389566380352165</v>
      </c>
      <c r="F48" s="6">
        <f t="shared" si="4"/>
        <v>0.027063880671620598</v>
      </c>
      <c r="G48">
        <f t="shared" si="5"/>
        <v>0.013648914658387346</v>
      </c>
      <c r="H48">
        <f t="shared" si="6"/>
        <v>0.011582149328737874</v>
      </c>
    </row>
    <row r="49" spans="1:8" ht="12.75">
      <c r="A49">
        <v>1949</v>
      </c>
      <c r="B49" s="2">
        <f t="shared" si="0"/>
        <v>42.01260701272062</v>
      </c>
      <c r="C49" s="5">
        <f t="shared" si="1"/>
        <v>0.017419005136912157</v>
      </c>
      <c r="D49" s="5">
        <f t="shared" si="2"/>
        <v>0.008709502568456078</v>
      </c>
      <c r="E49" s="5">
        <f t="shared" si="3"/>
        <v>0.007380934380047524</v>
      </c>
      <c r="F49" s="6">
        <f t="shared" si="4"/>
        <v>0.027032807705158923</v>
      </c>
      <c r="G49">
        <f t="shared" si="5"/>
        <v>0.013633108566642906</v>
      </c>
      <c r="H49">
        <f t="shared" si="6"/>
        <v>0.011568718960356906</v>
      </c>
    </row>
    <row r="50" spans="1:8" ht="12.75">
      <c r="A50">
        <v>1950</v>
      </c>
      <c r="B50" s="2">
        <f t="shared" si="0"/>
        <v>41.963530677538515</v>
      </c>
      <c r="C50" s="5">
        <f t="shared" si="1"/>
        <v>0.01739865741284973</v>
      </c>
      <c r="D50" s="5">
        <f t="shared" si="2"/>
        <v>0.008699328706424866</v>
      </c>
      <c r="E50" s="5">
        <f t="shared" si="3"/>
        <v>0.00737231246307192</v>
      </c>
      <c r="F50" s="6">
        <f t="shared" si="4"/>
        <v>0.027001769793893928</v>
      </c>
      <c r="G50">
        <f t="shared" si="5"/>
        <v>0.01361732061986627</v>
      </c>
      <c r="H50">
        <f t="shared" si="6"/>
        <v>0.011555304050677739</v>
      </c>
    </row>
    <row r="51" spans="1:8" ht="12.75">
      <c r="A51">
        <v>1951</v>
      </c>
      <c r="B51" s="2">
        <f t="shared" si="0"/>
        <v>41.91451167006936</v>
      </c>
      <c r="C51" s="5">
        <f t="shared" si="1"/>
        <v>0.017378333457646163</v>
      </c>
      <c r="D51" s="5">
        <f t="shared" si="2"/>
        <v>0.008689166728823082</v>
      </c>
      <c r="E51" s="5">
        <f t="shared" si="3"/>
        <v>0.00736370061764668</v>
      </c>
      <c r="F51" s="6">
        <f t="shared" si="4"/>
        <v>0.02697076689970247</v>
      </c>
      <c r="G51">
        <f t="shared" si="5"/>
        <v>0.0136015507975961</v>
      </c>
      <c r="H51">
        <f t="shared" si="6"/>
        <v>0.011541904582173138</v>
      </c>
    </row>
    <row r="52" spans="1:8" ht="12.75">
      <c r="A52">
        <v>1952</v>
      </c>
      <c r="B52" s="2">
        <f t="shared" si="0"/>
        <v>41.86554992334672</v>
      </c>
      <c r="C52" s="5">
        <f t="shared" si="1"/>
        <v>0.017358033243536252</v>
      </c>
      <c r="D52" s="5">
        <f t="shared" si="2"/>
        <v>0.008679016621768126</v>
      </c>
      <c r="E52" s="5">
        <f t="shared" si="3"/>
        <v>0.007355098832006887</v>
      </c>
      <c r="F52" s="6">
        <f t="shared" si="4"/>
        <v>0.026939798984499583</v>
      </c>
      <c r="G52">
        <f t="shared" si="5"/>
        <v>0.0135857990793933</v>
      </c>
      <c r="H52">
        <f t="shared" si="6"/>
        <v>0.011528520537335113</v>
      </c>
    </row>
    <row r="53" spans="1:8" ht="12.75">
      <c r="A53">
        <v>1953</v>
      </c>
      <c r="B53" s="2">
        <f t="shared" si="0"/>
        <v>41.81664537048241</v>
      </c>
      <c r="C53" s="5">
        <f t="shared" si="1"/>
        <v>0.01733775674278723</v>
      </c>
      <c r="D53" s="5">
        <f t="shared" si="2"/>
        <v>0.008668878371393615</v>
      </c>
      <c r="E53" s="5">
        <f t="shared" si="3"/>
        <v>0.007346507094401369</v>
      </c>
      <c r="F53" s="6">
        <f t="shared" si="4"/>
        <v>0.026908866010238487</v>
      </c>
      <c r="G53">
        <f t="shared" si="5"/>
        <v>0.013570065444840953</v>
      </c>
      <c r="H53">
        <f t="shared" si="6"/>
        <v>0.01151515189867491</v>
      </c>
    </row>
    <row r="54" spans="1:8" ht="12.75">
      <c r="A54">
        <v>1954</v>
      </c>
      <c r="B54" s="2">
        <f t="shared" si="0"/>
        <v>41.76779794466636</v>
      </c>
      <c r="C54" s="5">
        <f t="shared" si="1"/>
        <v>0.01731750392769873</v>
      </c>
      <c r="D54" s="5">
        <f t="shared" si="2"/>
        <v>0.008658751963849364</v>
      </c>
      <c r="E54" s="5">
        <f t="shared" si="3"/>
        <v>0.007337925393092681</v>
      </c>
      <c r="F54" s="6">
        <f t="shared" si="4"/>
        <v>0.026877967938910504</v>
      </c>
      <c r="G54">
        <f t="shared" si="5"/>
        <v>0.01355434987354432</v>
      </c>
      <c r="H54">
        <f t="shared" si="6"/>
        <v>0.011501798648723003</v>
      </c>
    </row>
    <row r="55" spans="1:8" ht="12.75">
      <c r="A55">
        <v>1955</v>
      </c>
      <c r="B55" s="2">
        <f t="shared" si="0"/>
        <v>41.719007579166544</v>
      </c>
      <c r="C55" s="5">
        <f t="shared" si="1"/>
        <v>0.01729727477060272</v>
      </c>
      <c r="D55" s="5">
        <f t="shared" si="2"/>
        <v>0.00864863738530136</v>
      </c>
      <c r="E55" s="5">
        <f t="shared" si="3"/>
        <v>0.007329353716357085</v>
      </c>
      <c r="F55" s="6">
        <f t="shared" si="4"/>
        <v>0.026847104732545053</v>
      </c>
      <c r="G55">
        <f t="shared" si="5"/>
        <v>0.013538652345130816</v>
      </c>
      <c r="H55">
        <f t="shared" si="6"/>
        <v>0.011488460770029048</v>
      </c>
    </row>
    <row r="56" spans="1:8" ht="12.75">
      <c r="A56">
        <v>1956</v>
      </c>
      <c r="B56" s="2">
        <f t="shared" si="0"/>
        <v>41.670274207328895</v>
      </c>
      <c r="C56" s="5">
        <f t="shared" si="1"/>
        <v>0.017277069243863515</v>
      </c>
      <c r="D56" s="5">
        <f t="shared" si="2"/>
        <v>0.008638534621931758</v>
      </c>
      <c r="E56" s="5">
        <f t="shared" si="3"/>
        <v>0.007320792052484541</v>
      </c>
      <c r="F56" s="6">
        <f t="shared" si="4"/>
        <v>0.026816276353209618</v>
      </c>
      <c r="G56">
        <f t="shared" si="5"/>
        <v>0.013522972839249997</v>
      </c>
      <c r="H56">
        <f t="shared" si="6"/>
        <v>0.01147513824516188</v>
      </c>
    </row>
    <row r="57" spans="1:8" ht="12.75">
      <c r="A57">
        <v>1957</v>
      </c>
      <c r="B57" s="2">
        <f t="shared" si="0"/>
        <v>41.62159776257721</v>
      </c>
      <c r="C57" s="5">
        <f t="shared" si="1"/>
        <v>0.017256887319877713</v>
      </c>
      <c r="D57" s="5">
        <f t="shared" si="2"/>
        <v>0.008628443659938857</v>
      </c>
      <c r="E57" s="5">
        <f t="shared" si="3"/>
        <v>0.007312240389778691</v>
      </c>
      <c r="F57" s="6">
        <f t="shared" si="4"/>
        <v>0.02678548276300976</v>
      </c>
      <c r="G57">
        <f t="shared" si="5"/>
        <v>0.013507311335573523</v>
      </c>
      <c r="H57">
        <f t="shared" si="6"/>
        <v>0.011461831056709504</v>
      </c>
    </row>
    <row r="58" spans="1:8" ht="12.75">
      <c r="A58">
        <v>1958</v>
      </c>
      <c r="B58" s="2">
        <f t="shared" si="0"/>
        <v>41.572978178413045</v>
      </c>
      <c r="C58" s="5">
        <f t="shared" si="1"/>
        <v>0.017236728971074134</v>
      </c>
      <c r="D58" s="5">
        <f t="shared" si="2"/>
        <v>0.008618364485537067</v>
      </c>
      <c r="E58" s="5">
        <f t="shared" si="3"/>
        <v>0.007303698716556836</v>
      </c>
      <c r="F58" s="6">
        <f t="shared" si="4"/>
        <v>0.026754723924088984</v>
      </c>
      <c r="G58">
        <f t="shared" si="5"/>
        <v>0.013491667813795136</v>
      </c>
      <c r="H58">
        <f t="shared" si="6"/>
        <v>0.011448539187279054</v>
      </c>
    </row>
    <row r="59" spans="1:8" ht="12.75">
      <c r="A59">
        <v>1959</v>
      </c>
      <c r="B59" s="2">
        <f t="shared" si="0"/>
        <v>41.52441538841565</v>
      </c>
      <c r="C59" s="5">
        <f t="shared" si="1"/>
        <v>0.01721659416991382</v>
      </c>
      <c r="D59" s="5">
        <f t="shared" si="2"/>
        <v>0.00860829708495691</v>
      </c>
      <c r="E59" s="5">
        <f t="shared" si="3"/>
        <v>0.007295167021149925</v>
      </c>
      <c r="F59" s="6">
        <f t="shared" si="4"/>
        <v>0.026723999798628814</v>
      </c>
      <c r="G59">
        <f t="shared" si="5"/>
        <v>0.013476042253630648</v>
      </c>
      <c r="H59">
        <f t="shared" si="6"/>
        <v>0.011435262619496782</v>
      </c>
    </row>
    <row r="60" spans="1:8" ht="12.75">
      <c r="A60">
        <v>1960</v>
      </c>
      <c r="B60" s="2">
        <f t="shared" si="0"/>
        <v>41.47590932624184</v>
      </c>
      <c r="C60" s="5">
        <f t="shared" si="1"/>
        <v>0.017196482888889985</v>
      </c>
      <c r="D60" s="5">
        <f t="shared" si="2"/>
        <v>0.008598241444444992</v>
      </c>
      <c r="E60" s="5">
        <f t="shared" si="3"/>
        <v>0.007286645291902536</v>
      </c>
      <c r="F60" s="6">
        <f t="shared" si="4"/>
        <v>0.026693310348848694</v>
      </c>
      <c r="G60">
        <f t="shared" si="5"/>
        <v>0.013460434634817917</v>
      </c>
      <c r="H60">
        <f t="shared" si="6"/>
        <v>0.011422001336008033</v>
      </c>
    </row>
    <row r="61" spans="1:8" ht="12.75">
      <c r="A61">
        <v>1961</v>
      </c>
      <c r="B61" s="2">
        <f t="shared" si="0"/>
        <v>41.42745992562595</v>
      </c>
      <c r="C61" s="5">
        <f t="shared" si="1"/>
        <v>0.017176395100527955</v>
      </c>
      <c r="D61" s="5">
        <f t="shared" si="2"/>
        <v>0.008588197550263977</v>
      </c>
      <c r="E61" s="5">
        <f t="shared" si="3"/>
        <v>0.007278133517172862</v>
      </c>
      <c r="F61" s="6">
        <f t="shared" si="4"/>
        <v>0.026662655537005978</v>
      </c>
      <c r="G61">
        <f t="shared" si="5"/>
        <v>0.01344484493711681</v>
      </c>
      <c r="H61">
        <f t="shared" si="6"/>
        <v>0.01140875531947724</v>
      </c>
    </row>
    <row r="62" spans="1:8" ht="12.75">
      <c r="A62">
        <v>1962</v>
      </c>
      <c r="B62" s="2">
        <f t="shared" si="0"/>
        <v>41.37906712037973</v>
      </c>
      <c r="C62" s="5">
        <f t="shared" si="1"/>
        <v>0.01715633077738519</v>
      </c>
      <c r="D62" s="5">
        <f t="shared" si="2"/>
        <v>0.008578165388692594</v>
      </c>
      <c r="E62" s="5">
        <f t="shared" si="3"/>
        <v>0.007269631685332707</v>
      </c>
      <c r="F62" s="6">
        <f t="shared" si="4"/>
        <v>0.02663203532539595</v>
      </c>
      <c r="G62">
        <f t="shared" si="5"/>
        <v>0.013429273140309228</v>
      </c>
      <c r="H62">
        <f t="shared" si="6"/>
        <v>0.0113955245525879</v>
      </c>
    </row>
    <row r="63" spans="1:8" ht="12.75">
      <c r="A63">
        <v>1963</v>
      </c>
      <c r="B63" s="2">
        <f t="shared" si="0"/>
        <v>41.33073084439219</v>
      </c>
      <c r="C63" s="5">
        <f t="shared" si="1"/>
        <v>0.017136289892051144</v>
      </c>
      <c r="D63" s="5">
        <f t="shared" si="2"/>
        <v>0.008568144946025572</v>
      </c>
      <c r="E63" s="5">
        <f t="shared" si="3"/>
        <v>0.007261139784767434</v>
      </c>
      <c r="F63" s="6">
        <f t="shared" si="4"/>
        <v>0.02660144967635167</v>
      </c>
      <c r="G63">
        <f t="shared" si="5"/>
        <v>0.013413719224198992</v>
      </c>
      <c r="H63">
        <f t="shared" si="6"/>
        <v>0.01138230901804252</v>
      </c>
    </row>
    <row r="64" spans="1:8" ht="12.75">
      <c r="A64">
        <v>1964</v>
      </c>
      <c r="B64" s="2">
        <f t="shared" si="0"/>
        <v>41.28245103162965</v>
      </c>
      <c r="C64" s="5">
        <f t="shared" si="1"/>
        <v>0.017116272417147353</v>
      </c>
      <c r="D64" s="5">
        <f t="shared" si="2"/>
        <v>0.008558136208573677</v>
      </c>
      <c r="E64" s="5">
        <f t="shared" si="3"/>
        <v>0.007252657803875997</v>
      </c>
      <c r="F64" s="6">
        <f t="shared" si="4"/>
        <v>0.026570898552244065</v>
      </c>
      <c r="G64">
        <f t="shared" si="5"/>
        <v>0.013398183168611931</v>
      </c>
      <c r="H64">
        <f t="shared" si="6"/>
        <v>0.01136910869856267</v>
      </c>
    </row>
    <row r="65" spans="1:8" ht="12.75">
      <c r="A65">
        <v>1965</v>
      </c>
      <c r="B65" s="2">
        <f t="shared" si="0"/>
        <v>41.2342276161355</v>
      </c>
      <c r="C65" s="5">
        <f t="shared" si="1"/>
        <v>0.017096278325327303</v>
      </c>
      <c r="D65" s="5">
        <f t="shared" si="2"/>
        <v>0.008548139162663651</v>
      </c>
      <c r="E65" s="5">
        <f t="shared" si="3"/>
        <v>0.0072441857310708915</v>
      </c>
      <c r="F65" s="6">
        <f t="shared" si="4"/>
        <v>0.026540381915481866</v>
      </c>
      <c r="G65">
        <f t="shared" si="5"/>
        <v>0.013382664953395783</v>
      </c>
      <c r="H65">
        <f t="shared" si="6"/>
        <v>0.011355923576888891</v>
      </c>
    </row>
    <row r="66" spans="1:8" ht="12.75">
      <c r="A66">
        <v>1966</v>
      </c>
      <c r="B66" s="2">
        <f t="shared" si="0"/>
        <v>41.1860605320302</v>
      </c>
      <c r="C66" s="5">
        <f t="shared" si="1"/>
        <v>0.01707630758927642</v>
      </c>
      <c r="D66" s="5">
        <f t="shared" si="2"/>
        <v>0.00853815379463821</v>
      </c>
      <c r="E66" s="5">
        <f t="shared" si="3"/>
        <v>0.007235723554778146</v>
      </c>
      <c r="F66" s="6">
        <f t="shared" si="4"/>
        <v>0.026509899728511515</v>
      </c>
      <c r="G66">
        <f t="shared" si="5"/>
        <v>0.013367164558420196</v>
      </c>
      <c r="H66">
        <f t="shared" si="6"/>
        <v>0.011342753635780713</v>
      </c>
    </row>
    <row r="67" spans="1:8" ht="12.75">
      <c r="A67">
        <v>1967</v>
      </c>
      <c r="B67" s="2">
        <f t="shared" si="0"/>
        <v>41.137949713511176</v>
      </c>
      <c r="C67" s="5">
        <f t="shared" si="1"/>
        <v>0.01705636018171207</v>
      </c>
      <c r="D67" s="5">
        <f t="shared" si="2"/>
        <v>0.008528180090856034</v>
      </c>
      <c r="E67" s="5">
        <f t="shared" si="3"/>
        <v>0.0072272712634373175</v>
      </c>
      <c r="F67" s="6">
        <f t="shared" si="4"/>
        <v>0.026479451953817252</v>
      </c>
      <c r="G67">
        <f t="shared" si="5"/>
        <v>0.013351681963576731</v>
      </c>
      <c r="H67">
        <f t="shared" si="6"/>
        <v>0.011329598858016633</v>
      </c>
    </row>
    <row r="68" spans="1:8" ht="12.75">
      <c r="A68">
        <v>1968</v>
      </c>
      <c r="B68" s="2">
        <f t="shared" si="0"/>
        <v>41.08989509485269</v>
      </c>
      <c r="C68" s="5">
        <f t="shared" si="1"/>
        <v>0.017036436075383438</v>
      </c>
      <c r="D68" s="5">
        <f t="shared" si="2"/>
        <v>0.008518218037691719</v>
      </c>
      <c r="E68" s="5">
        <f t="shared" si="3"/>
        <v>0.007218828845501456</v>
      </c>
      <c r="F68" s="6">
        <f t="shared" si="4"/>
        <v>0.02644903855392094</v>
      </c>
      <c r="G68">
        <f t="shared" si="5"/>
        <v>0.013336217148778782</v>
      </c>
      <c r="H68">
        <f t="shared" si="6"/>
        <v>0.011316459226394075</v>
      </c>
    </row>
    <row r="69" spans="1:8" ht="12.75">
      <c r="A69">
        <v>1969</v>
      </c>
      <c r="B69" s="2">
        <f t="shared" si="0"/>
        <v>41.04189661040583</v>
      </c>
      <c r="C69" s="5">
        <f t="shared" si="1"/>
        <v>0.017016535243071583</v>
      </c>
      <c r="D69" s="5">
        <f t="shared" si="2"/>
        <v>0.008508267621535791</v>
      </c>
      <c r="E69" s="5">
        <f t="shared" si="3"/>
        <v>0.007210396289437112</v>
      </c>
      <c r="F69" s="6">
        <f t="shared" si="4"/>
        <v>0.026418659491382165</v>
      </c>
      <c r="G69">
        <f t="shared" si="5"/>
        <v>0.013320770093961612</v>
      </c>
      <c r="H69">
        <f t="shared" si="6"/>
        <v>0.011303334723729406</v>
      </c>
    </row>
    <row r="70" spans="1:8" ht="12.75">
      <c r="A70">
        <v>1970</v>
      </c>
      <c r="B70" s="2">
        <f t="shared" si="0"/>
        <v>40.99395419459832</v>
      </c>
      <c r="C70" s="5">
        <f t="shared" si="1"/>
        <v>0.016996657657589346</v>
      </c>
      <c r="D70" s="5">
        <f t="shared" si="2"/>
        <v>0.008498328828794673</v>
      </c>
      <c r="E70" s="5">
        <f t="shared" si="3"/>
        <v>0.0072019735837242985</v>
      </c>
      <c r="F70" s="6">
        <f t="shared" si="4"/>
        <v>0.02638831472879813</v>
      </c>
      <c r="G70">
        <f t="shared" si="5"/>
        <v>0.013305340779082301</v>
      </c>
      <c r="H70">
        <f t="shared" si="6"/>
        <v>0.011290225332857881</v>
      </c>
    </row>
    <row r="71" spans="1:8" ht="12.75">
      <c r="A71">
        <v>1971</v>
      </c>
      <c r="B71" s="2">
        <f t="shared" si="0"/>
        <v>40.9460677819345</v>
      </c>
      <c r="C71" s="5">
        <f t="shared" si="1"/>
        <v>0.01697680329178132</v>
      </c>
      <c r="D71" s="5">
        <f t="shared" si="2"/>
        <v>0.00848840164589066</v>
      </c>
      <c r="E71" s="5">
        <f t="shared" si="3"/>
        <v>0.0071935607168564925</v>
      </c>
      <c r="F71" s="6">
        <f t="shared" si="4"/>
        <v>0.026358004228803637</v>
      </c>
      <c r="G71">
        <f t="shared" si="5"/>
        <v>0.013289929184119737</v>
      </c>
      <c r="H71">
        <f t="shared" si="6"/>
        <v>0.011277131036633649</v>
      </c>
    </row>
    <row r="72" spans="1:8" ht="12.75">
      <c r="A72">
        <v>1972</v>
      </c>
      <c r="B72" s="2">
        <f t="shared" si="0"/>
        <v>40.89823730699523</v>
      </c>
      <c r="C72" s="5">
        <f t="shared" si="1"/>
        <v>0.01695697211852383</v>
      </c>
      <c r="D72" s="5">
        <f t="shared" si="2"/>
        <v>0.008478486059261915</v>
      </c>
      <c r="E72" s="5">
        <f t="shared" si="3"/>
        <v>0.007185157677340606</v>
      </c>
      <c r="F72" s="6">
        <f t="shared" si="4"/>
        <v>0.026327727954071095</v>
      </c>
      <c r="G72">
        <f t="shared" si="5"/>
        <v>0.013274535289074582</v>
      </c>
      <c r="H72">
        <f t="shared" si="6"/>
        <v>0.011264051817929712</v>
      </c>
    </row>
    <row r="73" spans="1:8" ht="12.75">
      <c r="A73">
        <v>1973</v>
      </c>
      <c r="B73" s="2">
        <f t="shared" si="0"/>
        <v>40.850462704437774</v>
      </c>
      <c r="C73" s="5">
        <f t="shared" si="1"/>
        <v>0.016937164110724878</v>
      </c>
      <c r="D73" s="5">
        <f t="shared" si="2"/>
        <v>0.008468582055362439</v>
      </c>
      <c r="E73" s="5">
        <f t="shared" si="3"/>
        <v>0.007176764453696982</v>
      </c>
      <c r="F73" s="6">
        <f t="shared" si="4"/>
        <v>0.026297485867310434</v>
      </c>
      <c r="G73">
        <f t="shared" si="5"/>
        <v>0.013259159073969259</v>
      </c>
      <c r="H73">
        <f t="shared" si="6"/>
        <v>0.01125098765963793</v>
      </c>
    </row>
    <row r="74" spans="1:8" ht="12.75">
      <c r="A74">
        <v>1974</v>
      </c>
      <c r="B74" s="2">
        <f t="shared" si="0"/>
        <v>40.80274390899574</v>
      </c>
      <c r="C74" s="5">
        <f t="shared" si="1"/>
        <v>0.01691737924132412</v>
      </c>
      <c r="D74" s="5">
        <f t="shared" si="2"/>
        <v>0.00845868962066206</v>
      </c>
      <c r="E74" s="5">
        <f t="shared" si="3"/>
        <v>0.007168381034459373</v>
      </c>
      <c r="F74" s="6">
        <f t="shared" si="4"/>
        <v>0.026267277931269116</v>
      </c>
      <c r="G74">
        <f t="shared" si="5"/>
        <v>0.013243800518847933</v>
      </c>
      <c r="H74">
        <f t="shared" si="6"/>
        <v>0.011237938544668983</v>
      </c>
    </row>
    <row r="75" spans="1:8" ht="12.75">
      <c r="A75">
        <v>1975</v>
      </c>
      <c r="B75" s="2">
        <f t="shared" si="0"/>
        <v>40.755080855478944</v>
      </c>
      <c r="C75" s="5">
        <f t="shared" si="1"/>
        <v>0.016897617483292812</v>
      </c>
      <c r="D75" s="5">
        <f t="shared" si="2"/>
        <v>0.008448808741646406</v>
      </c>
      <c r="E75" s="5">
        <f t="shared" si="3"/>
        <v>0.0071600074081749196</v>
      </c>
      <c r="F75" s="6">
        <f t="shared" si="4"/>
        <v>0.02623710410873207</v>
      </c>
      <c r="G75">
        <f t="shared" si="5"/>
        <v>0.013228459603776476</v>
      </c>
      <c r="H75">
        <f t="shared" si="6"/>
        <v>0.011224904455952355</v>
      </c>
    </row>
    <row r="76" spans="1:8" ht="12.75">
      <c r="A76">
        <v>1976</v>
      </c>
      <c r="B76" s="2">
        <f t="shared" si="0"/>
        <v>40.70747347877338</v>
      </c>
      <c r="C76" s="5">
        <f t="shared" si="1"/>
        <v>0.01687787880963378</v>
      </c>
      <c r="D76" s="5">
        <f t="shared" si="2"/>
        <v>0.00843893940481689</v>
      </c>
      <c r="E76" s="5">
        <f t="shared" si="3"/>
        <v>0.007151643563404144</v>
      </c>
      <c r="F76" s="6">
        <f t="shared" si="4"/>
        <v>0.02620696436252167</v>
      </c>
      <c r="G76">
        <f t="shared" si="5"/>
        <v>0.013213136308842443</v>
      </c>
      <c r="H76">
        <f t="shared" si="6"/>
        <v>0.011211885376436314</v>
      </c>
    </row>
    <row r="77" spans="1:8" ht="12.75">
      <c r="A77">
        <v>1977</v>
      </c>
      <c r="B77" s="2">
        <f t="shared" si="0"/>
        <v>40.65992171384111</v>
      </c>
      <c r="C77" s="5">
        <f t="shared" si="1"/>
        <v>0.016858163193381407</v>
      </c>
      <c r="D77" s="5">
        <f t="shared" si="2"/>
        <v>0.008429081596690704</v>
      </c>
      <c r="E77" s="5">
        <f t="shared" si="3"/>
        <v>0.007143289488720936</v>
      </c>
      <c r="F77" s="6">
        <f t="shared" si="4"/>
        <v>0.026176858655497758</v>
      </c>
      <c r="G77">
        <f t="shared" si="5"/>
        <v>0.013197830614155094</v>
      </c>
      <c r="H77">
        <f t="shared" si="6"/>
        <v>0.011198881289087912</v>
      </c>
    </row>
    <row r="78" spans="1:8" ht="12.75">
      <c r="A78">
        <v>1978</v>
      </c>
      <c r="B78" s="2">
        <f t="shared" si="0"/>
        <v>40.612425495720146</v>
      </c>
      <c r="C78" s="5">
        <f t="shared" si="1"/>
        <v>0.016838470607601564</v>
      </c>
      <c r="D78" s="5">
        <f t="shared" si="2"/>
        <v>0.008419235303800782</v>
      </c>
      <c r="E78" s="5">
        <f t="shared" si="3"/>
        <v>0.007134945172712527</v>
      </c>
      <c r="F78" s="6">
        <f t="shared" si="4"/>
        <v>0.02614678695055755</v>
      </c>
      <c r="G78">
        <f t="shared" si="5"/>
        <v>0.013182542499845313</v>
      </c>
      <c r="H78">
        <f t="shared" si="6"/>
        <v>0.011185892176892932</v>
      </c>
    </row>
    <row r="79" spans="1:8" ht="12.75">
      <c r="A79">
        <v>1979</v>
      </c>
      <c r="B79" s="2">
        <f t="shared" si="0"/>
        <v>40.56498475952439</v>
      </c>
      <c r="C79" s="5">
        <f t="shared" si="1"/>
        <v>0.016818801025391576</v>
      </c>
      <c r="D79" s="5">
        <f t="shared" si="2"/>
        <v>0.008409400512695788</v>
      </c>
      <c r="E79" s="5">
        <f t="shared" si="3"/>
        <v>0.00712661060397948</v>
      </c>
      <c r="F79" s="6">
        <f t="shared" si="4"/>
        <v>0.026116749210635594</v>
      </c>
      <c r="G79">
        <f t="shared" si="5"/>
        <v>0.013167271946065616</v>
      </c>
      <c r="H79">
        <f t="shared" si="6"/>
        <v>0.011172918022855891</v>
      </c>
    </row>
    <row r="80" spans="1:8" ht="12.75">
      <c r="A80">
        <v>1980</v>
      </c>
      <c r="B80" s="2">
        <f t="shared" si="0"/>
        <v>40.51759944044357</v>
      </c>
      <c r="C80" s="5">
        <f t="shared" si="1"/>
        <v>0.016799154419880204</v>
      </c>
      <c r="D80" s="5">
        <f t="shared" si="2"/>
        <v>0.008399577209940102</v>
      </c>
      <c r="E80" s="5">
        <f t="shared" si="3"/>
        <v>0.007118285771135679</v>
      </c>
      <c r="F80" s="6">
        <f t="shared" si="4"/>
        <v>0.026086745398703818</v>
      </c>
      <c r="G80">
        <f t="shared" si="5"/>
        <v>0.013152018932990126</v>
      </c>
      <c r="H80">
        <f t="shared" si="6"/>
        <v>0.011159958810000021</v>
      </c>
    </row>
    <row r="81" spans="1:8" ht="12.75">
      <c r="A81">
        <v>1981</v>
      </c>
      <c r="B81" s="2">
        <f t="shared" si="0"/>
        <v>40.470269473743066</v>
      </c>
      <c r="C81" s="5">
        <f t="shared" si="1"/>
        <v>0.016779530764227595</v>
      </c>
      <c r="D81" s="5">
        <f t="shared" si="2"/>
        <v>0.008389765382113798</v>
      </c>
      <c r="E81" s="5">
        <f t="shared" si="3"/>
        <v>0.007109970662808303</v>
      </c>
      <c r="F81" s="6">
        <f t="shared" si="4"/>
        <v>0.026056775477771417</v>
      </c>
      <c r="G81">
        <f t="shared" si="5"/>
        <v>0.013136783440814552</v>
      </c>
      <c r="H81">
        <f t="shared" si="6"/>
        <v>0.011147014521367236</v>
      </c>
    </row>
    <row r="82" spans="1:8" ht="12.75">
      <c r="A82">
        <v>1982</v>
      </c>
      <c r="B82" s="2">
        <f t="shared" si="0"/>
        <v>40.422994794763916</v>
      </c>
      <c r="C82" s="5">
        <f t="shared" si="1"/>
        <v>0.016759930031625254</v>
      </c>
      <c r="D82" s="5">
        <f t="shared" si="2"/>
        <v>0.008379965015812627</v>
      </c>
      <c r="E82" s="5">
        <f t="shared" si="3"/>
        <v>0.00710166526763782</v>
      </c>
      <c r="F82" s="6">
        <f t="shared" si="4"/>
        <v>0.026026839410884888</v>
      </c>
      <c r="G82">
        <f t="shared" si="5"/>
        <v>0.013121565449756178</v>
      </c>
      <c r="H82">
        <f t="shared" si="6"/>
        <v>0.011134085140018136</v>
      </c>
    </row>
    <row r="83" spans="1:8" ht="12.75">
      <c r="A83">
        <v>1983</v>
      </c>
      <c r="B83" s="2">
        <f t="shared" si="0"/>
        <v>40.375775338922686</v>
      </c>
      <c r="C83" s="5">
        <f t="shared" si="1"/>
        <v>0.016740352195295995</v>
      </c>
      <c r="D83" s="5">
        <f t="shared" si="2"/>
        <v>0.008370176097647997</v>
      </c>
      <c r="E83" s="5">
        <f t="shared" si="3"/>
        <v>0.007093369574277963</v>
      </c>
      <c r="F83" s="6">
        <f t="shared" si="4"/>
        <v>0.025996937161127942</v>
      </c>
      <c r="G83">
        <f t="shared" si="5"/>
        <v>0.01310636494005381</v>
      </c>
      <c r="H83">
        <f t="shared" si="6"/>
        <v>0.011121170649031956</v>
      </c>
    </row>
    <row r="84" spans="1:8" ht="12.75">
      <c r="A84">
        <v>1984</v>
      </c>
      <c r="B84" s="2">
        <f t="shared" si="0"/>
        <v>40.32861104171137</v>
      </c>
      <c r="C84" s="5">
        <f t="shared" si="1"/>
        <v>0.016720797228493907</v>
      </c>
      <c r="D84" s="5">
        <f t="shared" si="2"/>
        <v>0.008360398614246953</v>
      </c>
      <c r="E84" s="5">
        <f t="shared" si="3"/>
        <v>0.007085083571395723</v>
      </c>
      <c r="F84" s="6">
        <f t="shared" si="4"/>
        <v>0.025967068691621506</v>
      </c>
      <c r="G84">
        <f t="shared" si="5"/>
        <v>0.01309118189196778</v>
      </c>
      <c r="H84">
        <f t="shared" si="6"/>
        <v>0.01110827103150657</v>
      </c>
    </row>
    <row r="85" spans="1:8" ht="12.75">
      <c r="A85">
        <v>1985</v>
      </c>
      <c r="B85" s="2">
        <f t="shared" si="0"/>
        <v>40.28150183869733</v>
      </c>
      <c r="C85" s="5">
        <f t="shared" si="1"/>
        <v>0.016701265104504343</v>
      </c>
      <c r="D85" s="5">
        <f t="shared" si="2"/>
        <v>0.008350632552252171</v>
      </c>
      <c r="E85" s="5">
        <f t="shared" si="3"/>
        <v>0.007076807247671331</v>
      </c>
      <c r="F85" s="6">
        <f t="shared" si="4"/>
        <v>0.025937233965523717</v>
      </c>
      <c r="G85">
        <f t="shared" si="5"/>
        <v>0.013076016285779929</v>
      </c>
      <c r="H85">
        <f t="shared" si="6"/>
        <v>0.01109538627055848</v>
      </c>
    </row>
    <row r="86" spans="1:8" ht="12.75">
      <c r="A86">
        <v>1986</v>
      </c>
      <c r="B86" s="2">
        <f t="shared" si="0"/>
        <v>40.23444766552317</v>
      </c>
      <c r="C86" s="5">
        <f t="shared" si="1"/>
        <v>0.01668175579664383</v>
      </c>
      <c r="D86" s="5">
        <f t="shared" si="2"/>
        <v>0.008340877898321915</v>
      </c>
      <c r="E86" s="5">
        <f t="shared" si="3"/>
        <v>0.007068540591798233</v>
      </c>
      <c r="F86" s="6">
        <f aca="true" t="shared" si="7" ref="F86:F91">$C$24*C86/(1+C86)*10^6</f>
        <v>0.02590743294602982</v>
      </c>
      <c r="G86">
        <f aca="true" t="shared" si="8" ref="G86:G91">$C$24*D86/(1+D86)*10^6</f>
        <v>0.013060868101793563</v>
      </c>
      <c r="H86">
        <f aca="true" t="shared" si="9" ref="H86:H91">$C$24*E86/(1+E86)*10^6</f>
        <v>0.011082516349322752</v>
      </c>
    </row>
    <row r="87" spans="1:8" ht="12.75">
      <c r="A87">
        <v>1987</v>
      </c>
      <c r="B87" s="2">
        <f t="shared" si="0"/>
        <v>40.187448457906704</v>
      </c>
      <c r="C87" s="5">
        <f t="shared" si="1"/>
        <v>0.016662269278260096</v>
      </c>
      <c r="D87" s="5">
        <f t="shared" si="2"/>
        <v>0.008331134639130048</v>
      </c>
      <c r="E87" s="5">
        <f t="shared" si="3"/>
        <v>0.007060283592483092</v>
      </c>
      <c r="F87" s="6">
        <f t="shared" si="7"/>
        <v>0.02587766559637221</v>
      </c>
      <c r="G87">
        <f t="shared" si="8"/>
        <v>0.013045737320333442</v>
      </c>
      <c r="H87">
        <f t="shared" si="9"/>
        <v>0.011069661250953064</v>
      </c>
    </row>
    <row r="88" spans="1:8" ht="12.75">
      <c r="A88">
        <v>1988</v>
      </c>
      <c r="B88" s="2">
        <f t="shared" si="0"/>
        <v>40.14050415164081</v>
      </c>
      <c r="C88" s="5">
        <f t="shared" si="1"/>
        <v>0.01664280552273198</v>
      </c>
      <c r="D88" s="5">
        <f t="shared" si="2"/>
        <v>0.00832140276136599</v>
      </c>
      <c r="E88" s="5">
        <f t="shared" si="3"/>
        <v>0.007052036238445754</v>
      </c>
      <c r="F88" s="6">
        <f t="shared" si="7"/>
        <v>0.025847931879820346</v>
      </c>
      <c r="G88">
        <f t="shared" si="8"/>
        <v>0.013030623921745772</v>
      </c>
      <c r="H88">
        <f t="shared" si="9"/>
        <v>0.011056820958621613</v>
      </c>
    </row>
    <row r="89" spans="1:8" ht="12.75">
      <c r="A89">
        <v>1989</v>
      </c>
      <c r="B89" s="2">
        <f t="shared" si="0"/>
        <v>40.09361468259339</v>
      </c>
      <c r="C89" s="5">
        <f t="shared" si="1"/>
        <v>0.016623364503469434</v>
      </c>
      <c r="D89" s="5">
        <f t="shared" si="2"/>
        <v>0.008311682251734717</v>
      </c>
      <c r="E89" s="5">
        <f t="shared" si="3"/>
        <v>0.0070437985184192515</v>
      </c>
      <c r="F89" s="6">
        <f t="shared" si="7"/>
        <v>0.025818231759680777</v>
      </c>
      <c r="G89">
        <f t="shared" si="8"/>
        <v>0.013015527886398169</v>
      </c>
      <c r="H89">
        <f t="shared" si="9"/>
        <v>0.011043995455519172</v>
      </c>
    </row>
    <row r="90" spans="1:8" ht="12.75">
      <c r="A90">
        <v>1990</v>
      </c>
      <c r="B90" s="2">
        <f t="shared" si="0"/>
        <v>40.046779986707236</v>
      </c>
      <c r="C90" s="5">
        <f t="shared" si="1"/>
        <v>0.016603946193913453</v>
      </c>
      <c r="D90" s="5">
        <f t="shared" si="2"/>
        <v>0.008301973096956726</v>
      </c>
      <c r="E90" s="5">
        <f t="shared" si="3"/>
        <v>0.007035570421149768</v>
      </c>
      <c r="F90" s="6">
        <f t="shared" si="7"/>
        <v>0.025788565199297044</v>
      </c>
      <c r="G90">
        <f t="shared" si="8"/>
        <v>0.013000449194679617</v>
      </c>
      <c r="H90">
        <f t="shared" si="9"/>
        <v>0.011031184724854995</v>
      </c>
    </row>
    <row r="91" spans="1:8" ht="12.75">
      <c r="A91">
        <v>1991</v>
      </c>
      <c r="B91" s="2">
        <f t="shared" si="0"/>
        <v>40</v>
      </c>
      <c r="C91" s="5">
        <f t="shared" si="1"/>
        <v>0.016584550567536088</v>
      </c>
      <c r="D91" s="5">
        <f t="shared" si="2"/>
        <v>0.008292275283768044</v>
      </c>
      <c r="E91" s="5">
        <f t="shared" si="3"/>
        <v>0.007027351935396647</v>
      </c>
      <c r="F91" s="6">
        <f t="shared" si="7"/>
        <v>0.025758932162049733</v>
      </c>
      <c r="G91">
        <f t="shared" si="8"/>
        <v>0.01298538782700051</v>
      </c>
      <c r="H91">
        <f t="shared" si="9"/>
        <v>0.011018388749856866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2001-07-16T19:02:28Z</dcterms:created>
  <dcterms:modified xsi:type="dcterms:W3CDTF">2001-07-18T17:22:30Z</dcterms:modified>
  <cp:category/>
  <cp:version/>
  <cp:contentType/>
  <cp:contentStatus/>
</cp:coreProperties>
</file>