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9345" firstSheet="1" activeTab="1"/>
  </bookViews>
  <sheets>
    <sheet name="original fan performance" sheetId="1" r:id="rId1"/>
    <sheet name="Sheet1" sheetId="2" r:id="rId2"/>
    <sheet name="plot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<sst xmlns="http://schemas.openxmlformats.org/spreadsheetml/2006/main" count="73" uniqueCount="46">
  <si>
    <t>Performance of a Fan Under New Operating Conditions</t>
  </si>
  <si>
    <t>J. M. Cimbala, July 2001</t>
  </si>
  <si>
    <t>inches</t>
  </si>
  <si>
    <t>RPM</t>
  </si>
  <si>
    <t>max</t>
  </si>
  <si>
    <t>min</t>
  </si>
  <si>
    <t>Perform a least-squares 3rd-order polynomial fit to generate smooth curves:</t>
  </si>
  <si>
    <r>
      <t>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0"/>
      </rPr>
      <t xml:space="preserve"> </t>
    </r>
  </si>
  <si>
    <r>
      <t>P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</t>
    </r>
  </si>
  <si>
    <r>
      <t>lbm/ft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</si>
  <si>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t>=</t>
  </si>
  <si>
    <t>ft</t>
  </si>
  <si>
    <t>radians/s</t>
  </si>
  <si>
    <t xml:space="preserve">g = </t>
  </si>
  <si>
    <r>
      <t>(lbm ft)/(s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lbf)</t>
    </r>
  </si>
  <si>
    <r>
      <t>D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</t>
    </r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</si>
  <si>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 </t>
    </r>
  </si>
  <si>
    <r>
      <t>w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= </t>
    </r>
  </si>
  <si>
    <r>
      <t>w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= </t>
    </r>
  </si>
  <si>
    <r>
      <t>w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= </t>
    </r>
  </si>
  <si>
    <r>
      <t>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 </t>
    </r>
  </si>
  <si>
    <t>Constants and performance of original fan (A) and new fans (B) and (C):</t>
  </si>
  <si>
    <r>
      <t>d</t>
    </r>
    <r>
      <rPr>
        <b/>
        <sz val="10"/>
        <rFont val="Arial"/>
        <family val="0"/>
      </rPr>
      <t>P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0"/>
      </rPr>
      <t xml:space="preserve"> (inch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>O)</t>
    </r>
  </si>
  <si>
    <r>
      <t>r</t>
    </r>
    <r>
      <rPr>
        <vertAlign val="subscript"/>
        <sz val="10"/>
        <rFont val="Times New Roman"/>
        <family val="1"/>
      </rPr>
      <t>A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</si>
  <si>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Times New Roman"/>
        <family val="1"/>
      </rPr>
      <t>B</t>
    </r>
    <r>
      <rPr>
        <sz val="10"/>
        <rFont val="Arial"/>
        <family val="0"/>
      </rPr>
      <t xml:space="preserve"> = </t>
    </r>
  </si>
  <si>
    <r>
      <t>r</t>
    </r>
    <r>
      <rPr>
        <vertAlign val="subscript"/>
        <sz val="10"/>
        <rFont val="Times New Roman"/>
        <family val="1"/>
      </rPr>
      <t>C</t>
    </r>
    <r>
      <rPr>
        <sz val="10"/>
        <rFont val="Arial"/>
        <family val="0"/>
      </rPr>
      <t xml:space="preserve"> = </t>
    </r>
  </si>
  <si>
    <r>
      <t>Q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0"/>
      </rPr>
      <t xml:space="preserve"> (SCFM)</t>
    </r>
  </si>
  <si>
    <r>
      <t>Q</t>
    </r>
    <r>
      <rPr>
        <b/>
        <vertAlign val="subscript"/>
        <sz val="10"/>
        <rFont val="Arial"/>
        <family val="2"/>
      </rPr>
      <t>A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 xml:space="preserve"> </t>
    </r>
  </si>
  <si>
    <r>
      <t>Q</t>
    </r>
    <r>
      <rPr>
        <b/>
        <vertAlign val="subscript"/>
        <sz val="10"/>
        <rFont val="Arial"/>
        <family val="2"/>
      </rPr>
      <t>A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0"/>
      </rPr>
      <t xml:space="preserve"> </t>
    </r>
  </si>
  <si>
    <r>
      <t>d</t>
    </r>
    <r>
      <rPr>
        <b/>
        <sz val="10"/>
        <rFont val="Arial"/>
        <family val="0"/>
      </rPr>
      <t>P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0"/>
      </rPr>
      <t xml:space="preserve"> (inch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>O)</t>
    </r>
  </si>
  <si>
    <r>
      <t>h</t>
    </r>
    <r>
      <rPr>
        <b/>
        <vertAlign val="sub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(%)</t>
    </r>
  </si>
  <si>
    <r>
      <t>d</t>
    </r>
    <r>
      <rPr>
        <b/>
        <sz val="10"/>
        <rFont val="Arial"/>
        <family val="0"/>
      </rPr>
      <t>P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0"/>
      </rPr>
      <t xml:space="preserve"> (lbf/ft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)</t>
    </r>
  </si>
  <si>
    <r>
      <t>Q</t>
    </r>
    <r>
      <rPr>
        <b/>
        <vertAlign val="subscript"/>
        <sz val="10"/>
        <rFont val="Arial"/>
        <family val="2"/>
      </rPr>
      <t>B</t>
    </r>
    <r>
      <rPr>
        <b/>
        <sz val="10"/>
        <rFont val="Arial"/>
        <family val="0"/>
      </rPr>
      <t xml:space="preserve"> (SCFM)</t>
    </r>
  </si>
  <si>
    <r>
      <t>d</t>
    </r>
    <r>
      <rPr>
        <b/>
        <sz val="10"/>
        <rFont val="Arial"/>
        <family val="0"/>
      </rPr>
      <t>P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 xml:space="preserve"> (inch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>O)</t>
    </r>
  </si>
  <si>
    <r>
      <t>Q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0"/>
      </rPr>
      <t xml:space="preserve"> (SCFM)</t>
    </r>
  </si>
  <si>
    <r>
      <t>r</t>
    </r>
    <r>
      <rPr>
        <vertAlign val="subscript"/>
        <sz val="10"/>
        <rFont val="Times New Roman"/>
        <family val="1"/>
      </rPr>
      <t>new</t>
    </r>
    <r>
      <rPr>
        <sz val="10"/>
        <rFont val="Arial"/>
        <family val="0"/>
      </rPr>
      <t xml:space="preserve"> = </t>
    </r>
  </si>
  <si>
    <r>
      <t>D</t>
    </r>
    <r>
      <rPr>
        <vertAlign val="subscript"/>
        <sz val="10"/>
        <rFont val="Arial"/>
        <family val="2"/>
      </rPr>
      <t>new</t>
    </r>
    <r>
      <rPr>
        <sz val="10"/>
        <rFont val="Arial"/>
        <family val="0"/>
      </rPr>
      <t xml:space="preserve"> = </t>
    </r>
  </si>
  <si>
    <r>
      <t>w</t>
    </r>
    <r>
      <rPr>
        <vertAlign val="subscript"/>
        <sz val="10"/>
        <rFont val="Times New Roman"/>
        <family val="1"/>
      </rPr>
      <t>new</t>
    </r>
    <r>
      <rPr>
        <sz val="10"/>
        <rFont val="Times New Roman"/>
        <family val="1"/>
      </rPr>
      <t xml:space="preserve"> = </t>
    </r>
  </si>
  <si>
    <r>
      <t>d</t>
    </r>
    <r>
      <rPr>
        <b/>
        <sz val="10"/>
        <rFont val="Arial"/>
        <family val="0"/>
      </rPr>
      <t>P</t>
    </r>
    <r>
      <rPr>
        <b/>
        <vertAlign val="subscript"/>
        <sz val="10"/>
        <rFont val="Arial"/>
        <family val="2"/>
      </rPr>
      <t>new</t>
    </r>
    <r>
      <rPr>
        <b/>
        <sz val="10"/>
        <rFont val="Arial"/>
        <family val="0"/>
      </rPr>
      <t xml:space="preserve"> (inch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0"/>
      </rPr>
      <t>O)</t>
    </r>
  </si>
  <si>
    <r>
      <t>Q</t>
    </r>
    <r>
      <rPr>
        <b/>
        <vertAlign val="subscript"/>
        <sz val="10"/>
        <rFont val="Arial"/>
        <family val="2"/>
      </rPr>
      <t>new</t>
    </r>
    <r>
      <rPr>
        <b/>
        <sz val="10"/>
        <rFont val="Arial"/>
        <family val="0"/>
      </rPr>
      <t xml:space="preserve"> (SCFM)</t>
    </r>
  </si>
  <si>
    <t>Pressure rise versus volume flow rate:</t>
  </si>
  <si>
    <t>Efficiency versus volume flow rate:</t>
  </si>
  <si>
    <r>
      <t>HP</t>
    </r>
    <r>
      <rPr>
        <b/>
        <vertAlign val="subscript"/>
        <sz val="10"/>
        <rFont val="Times New Roman"/>
        <family val="1"/>
      </rPr>
      <t>new</t>
    </r>
    <r>
      <rPr>
        <b/>
        <sz val="10"/>
        <rFont val="Times New Roman"/>
        <family val="1"/>
      </rPr>
      <t xml:space="preserve"> (horsepower)</t>
    </r>
  </si>
  <si>
    <r>
      <t>HP</t>
    </r>
    <r>
      <rPr>
        <b/>
        <vertAlign val="subscript"/>
        <sz val="10"/>
        <rFont val="Times New Roman"/>
        <family val="1"/>
      </rPr>
      <t>A</t>
    </r>
    <r>
      <rPr>
        <b/>
        <sz val="10"/>
        <rFont val="Times New Roman"/>
        <family val="1"/>
      </rPr>
      <t xml:space="preserve"> (horsepower)</t>
    </r>
  </si>
  <si>
    <r>
      <t>h</t>
    </r>
    <r>
      <rPr>
        <b/>
        <vertAlign val="subscript"/>
        <sz val="10"/>
        <rFont val="Times New Roman"/>
        <family val="1"/>
      </rPr>
      <t>new</t>
    </r>
    <r>
      <rPr>
        <b/>
        <sz val="10"/>
        <rFont val="Times New Roman"/>
        <family val="1"/>
      </rPr>
      <t xml:space="preserve"> (%)</t>
    </r>
  </si>
  <si>
    <r>
      <t>Normalized performance curve (P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versus P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and efficiency vs. P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):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</si>
</sst>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7">
    <font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8.25"/>
      <name val="Times New Roman"/>
      <family val="1"/>
    </font>
    <font>
      <sz val="3.75"/>
      <name val="Arial"/>
      <family val="0"/>
    </font>
    <font>
      <sz val="8"/>
      <name val="Times New Roman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bscript"/>
      <sz val="10"/>
      <name val="Times New Roman"/>
      <family val="1"/>
    </font>
    <font>
      <b/>
      <vertAlign val="subscript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pressure rise (in. water)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Sheet1!$B$20:$B$28</c:f>
              <c:numCache>
                <c:ptCount val="9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15500</c:v>
                </c:pt>
              </c:numCache>
            </c:numRef>
          </c:xVal>
          <c:yVal>
            <c:numRef>
              <c:f>Sheet1!$E$20:$E$28</c:f>
              <c:numCache>
                <c:ptCount val="9"/>
                <c:pt idx="0">
                  <c:v>1</c:v>
                </c:pt>
                <c:pt idx="1">
                  <c:v>1.18</c:v>
                </c:pt>
                <c:pt idx="2">
                  <c:v>1.25</c:v>
                </c:pt>
                <c:pt idx="3">
                  <c:v>1.2</c:v>
                </c:pt>
                <c:pt idx="4">
                  <c:v>1.05</c:v>
                </c:pt>
                <c:pt idx="5">
                  <c:v>0.85</c:v>
                </c:pt>
                <c:pt idx="6">
                  <c:v>0.6</c:v>
                </c:pt>
                <c:pt idx="7">
                  <c:v>0.25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curve fit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Sheet1!$B$35:$B$113</c:f>
              <c:strCache>
                <c:ptCount val="77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</c:strCache>
            </c:strRef>
          </c:xVal>
          <c:yVal>
            <c:numRef>
              <c:f>Sheet1!$E$35:$E$113</c:f>
              <c:numCache>
                <c:ptCount val="77"/>
                <c:pt idx="0">
                  <c:v>1.001355303210021</c:v>
                </c:pt>
                <c:pt idx="1">
                  <c:v>1.0582619735512728</c:v>
                </c:pt>
                <c:pt idx="2">
                  <c:v>1.1070598174702135</c:v>
                </c:pt>
                <c:pt idx="3">
                  <c:v>1.1479720658808155</c:v>
                </c:pt>
                <c:pt idx="4">
                  <c:v>1.1812219496970513</c:v>
                </c:pt>
                <c:pt idx="5">
                  <c:v>1.2070326998328929</c:v>
                </c:pt>
                <c:pt idx="6">
                  <c:v>1.2256275472023128</c:v>
                </c:pt>
                <c:pt idx="7">
                  <c:v>1.2372297227192837</c:v>
                </c:pt>
                <c:pt idx="8">
                  <c:v>1.2420624572977774</c:v>
                </c:pt>
                <c:pt idx="9">
                  <c:v>1.2403489818517666</c:v>
                </c:pt>
                <c:pt idx="10">
                  <c:v>1.2323125272952236</c:v>
                </c:pt>
                <c:pt idx="11">
                  <c:v>1.2181763245421204</c:v>
                </c:pt>
                <c:pt idx="12">
                  <c:v>1.19816360450643</c:v>
                </c:pt>
                <c:pt idx="13">
                  <c:v>1.172497598102124</c:v>
                </c:pt>
                <c:pt idx="14">
                  <c:v>1.1414015362431753</c:v>
                </c:pt>
                <c:pt idx="15">
                  <c:v>1.1050986498435562</c:v>
                </c:pt>
                <c:pt idx="16">
                  <c:v>1.063812169817239</c:v>
                </c:pt>
                <c:pt idx="17">
                  <c:v>1.0177653270781954</c:v>
                </c:pt>
                <c:pt idx="18">
                  <c:v>0.9671813525403988</c:v>
                </c:pt>
                <c:pt idx="19">
                  <c:v>0.912283477117821</c:v>
                </c:pt>
                <c:pt idx="20">
                  <c:v>0.8532949317244344</c:v>
                </c:pt>
                <c:pt idx="21">
                  <c:v>0.790438947274211</c:v>
                </c:pt>
                <c:pt idx="22">
                  <c:v>0.723938754681124</c:v>
                </c:pt>
                <c:pt idx="23">
                  <c:v>0.654017584859145</c:v>
                </c:pt>
                <c:pt idx="24">
                  <c:v>0.5808986687222464</c:v>
                </c:pt>
                <c:pt idx="25">
                  <c:v>0.504805237184401</c:v>
                </c:pt>
                <c:pt idx="26">
                  <c:v>0.4259605211595806</c:v>
                </c:pt>
                <c:pt idx="27">
                  <c:v>0.34458775156175836</c:v>
                </c:pt>
                <c:pt idx="28">
                  <c:v>0.2609101593049059</c:v>
                </c:pt>
                <c:pt idx="29">
                  <c:v>0.17515097530299573</c:v>
                </c:pt>
                <c:pt idx="30">
                  <c:v>0.08753343046999995</c:v>
                </c:pt>
                <c:pt idx="31">
                  <c:v>-0.0017192442801083896</c:v>
                </c:pt>
              </c:numCache>
            </c:numRef>
          </c:yVal>
          <c:smooth val="1"/>
        </c:ser>
        <c:axId val="40855071"/>
        <c:axId val="32151320"/>
      </c:scatterChart>
      <c:valAx>
        <c:axId val="40855071"/>
        <c:scaling>
          <c:orientation val="minMax"/>
          <c:max val="16000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2151320"/>
        <c:crosses val="autoZero"/>
        <c:crossBetween val="midCat"/>
        <c:dispUnits/>
        <c:minorUnit val="500"/>
      </c:valAx>
      <c:valAx>
        <c:axId val="32151320"/>
        <c:scaling>
          <c:orientation val="minMax"/>
          <c:min val="0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855071"/>
        <c:crosses val="autoZero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fan A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Sheet1!$B$20:$B$28</c:f>
              <c:numCache/>
            </c:numRef>
          </c:xVal>
          <c:yVal>
            <c:numRef>
              <c:f>Sheet1!$F$20:$F$28</c:f>
              <c:numCache/>
            </c:numRef>
          </c:yVal>
          <c:smooth val="1"/>
        </c:ser>
        <c:ser>
          <c:idx val="1"/>
          <c:order val="1"/>
          <c:tx>
            <c:v>fan A curve fit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Sheet1!$B$35:$B$66</c:f>
              <c:numCache/>
            </c:numRef>
          </c:xVal>
          <c:yVal>
            <c:numRef>
              <c:f>Sheet1!$F$35:$F$66</c:f>
              <c:numCache/>
            </c:numRef>
          </c:yVal>
          <c:smooth val="1"/>
        </c:ser>
        <c:ser>
          <c:idx val="2"/>
          <c:order val="2"/>
          <c:tx>
            <c:v>fan new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Sheet1!$P$36:$P$66</c:f>
              <c:numCache/>
            </c:numRef>
          </c:xVal>
          <c:yVal>
            <c:numRef>
              <c:f>Sheet1!$R$36:$R$66</c:f>
              <c:numCache/>
            </c:numRef>
          </c:yVal>
          <c:smooth val="1"/>
        </c:ser>
        <c:axId val="20926425"/>
        <c:axId val="54120098"/>
      </c:scatterChart>
      <c:valAx>
        <c:axId val="20926425"/>
        <c:scaling>
          <c:orientation val="minMax"/>
          <c:max val="16000"/>
        </c:scaling>
        <c:axPos val="b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20098"/>
        <c:crosses val="autoZero"/>
        <c:crossBetween val="midCat"/>
        <c:dispUnits/>
        <c:minorUnit val="500"/>
      </c:valAx>
      <c:valAx>
        <c:axId val="54120098"/>
        <c:scaling>
          <c:orientation val="minMax"/>
          <c:min val="0"/>
        </c:scaling>
        <c:axPos val="l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26425"/>
        <c:crosses val="autoZero"/>
        <c:crossBetween val="midCat"/>
        <c:dispUnits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Fan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Sheet1!$B$20:$B$28</c:f>
              <c:numCache/>
            </c:numRef>
          </c:xVal>
          <c:yVal>
            <c:numRef>
              <c:f>Sheet1!$E$20:$E$28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Sheet1!$B$35:$B$66</c:f>
              <c:numCache/>
            </c:numRef>
          </c:xVal>
          <c:yVal>
            <c:numRef>
              <c:f>Sheet1!$E$35:$E$66</c:f>
              <c:numCache/>
            </c:numRef>
          </c:yVal>
          <c:smooth val="1"/>
        </c:ser>
        <c:ser>
          <c:idx val="2"/>
          <c:order val="2"/>
          <c:tx>
            <c:v>Fan B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Sheet1!$L$35:$L$66</c:f>
              <c:numCache/>
            </c:numRef>
          </c:xVal>
          <c:yVal>
            <c:numRef>
              <c:f>Sheet1!$K$35:$K$66</c:f>
              <c:numCache/>
            </c:numRef>
          </c:yVal>
          <c:smooth val="1"/>
        </c:ser>
        <c:ser>
          <c:idx val="3"/>
          <c:order val="3"/>
          <c:tx>
            <c:v>Fan C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Sheet1!$N$35:$N$66</c:f>
              <c:numCache/>
            </c:numRef>
          </c:xVal>
          <c:yVal>
            <c:numRef>
              <c:f>Sheet1!$M$35:$M$66</c:f>
              <c:numCache/>
            </c:numRef>
          </c:yVal>
          <c:smooth val="1"/>
        </c:ser>
        <c:ser>
          <c:idx val="4"/>
          <c:order val="4"/>
          <c:tx>
            <c:v>new fan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Sheet1!$P$35:$P$66</c:f>
              <c:numCache/>
            </c:numRef>
          </c:xVal>
          <c:yVal>
            <c:numRef>
              <c:f>Sheet1!$O$35:$O$66</c:f>
              <c:numCache/>
            </c:numRef>
          </c:yVal>
          <c:smooth val="1"/>
        </c:ser>
        <c:axId val="17318835"/>
        <c:axId val="21651788"/>
      </c:scatterChart>
      <c:valAx>
        <c:axId val="17318835"/>
        <c:scaling>
          <c:orientation val="minMax"/>
          <c:max val="16000"/>
        </c:scaling>
        <c:axPos val="b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651788"/>
        <c:crosses val="autoZero"/>
        <c:crossBetween val="midCat"/>
        <c:dispUnits/>
        <c:minorUnit val="500"/>
      </c:valAx>
      <c:valAx>
        <c:axId val="21651788"/>
        <c:scaling>
          <c:orientation val="minMax"/>
          <c:max val="2.6"/>
          <c:min val="0"/>
        </c:scaling>
        <c:axPos val="l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18835"/>
        <c:crosses val="autoZero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Pi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Sheet1!$J$35:$J$66</c:f>
              <c:numCache/>
            </c:numRef>
          </c:xVal>
          <c:yVal>
            <c:numRef>
              <c:f>Sheet1!$I$35:$I$66</c:f>
              <c:numCache/>
            </c:numRef>
          </c:yVal>
          <c:smooth val="1"/>
        </c:ser>
        <c:axId val="60648365"/>
        <c:axId val="8964374"/>
      </c:scatterChart>
      <c:scatterChart>
        <c:scatterStyle val="lineMarker"/>
        <c:varyColors val="0"/>
        <c:ser>
          <c:idx val="1"/>
          <c:order val="1"/>
          <c:tx>
            <c:v>efficiency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Sheet1!$J$36:$J$66</c:f>
              <c:numCache/>
            </c:numRef>
          </c:xVal>
          <c:yVal>
            <c:numRef>
              <c:f>Sheet1!$F$36:$F$66</c:f>
              <c:numCache/>
            </c:numRef>
          </c:yVal>
          <c:smooth val="1"/>
        </c:ser>
        <c:axId val="13570503"/>
        <c:axId val="55025664"/>
      </c:scatterChart>
      <c:valAx>
        <c:axId val="60648365"/>
        <c:scaling>
          <c:orientation val="minMax"/>
        </c:scaling>
        <c:axPos val="b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964374"/>
        <c:crosses val="autoZero"/>
        <c:crossBetween val="midCat"/>
        <c:dispUnits/>
        <c:minorUnit val="0.05"/>
      </c:valAx>
      <c:valAx>
        <c:axId val="8964374"/>
        <c:scaling>
          <c:orientation val="minMax"/>
          <c:min val="0"/>
        </c:scaling>
        <c:axPos val="l"/>
        <c:majorGridlines>
          <c:spPr>
            <a:ln w="3175">
              <a:solidFill>
                <a:srgbClr val="008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648365"/>
        <c:crosses val="autoZero"/>
        <c:crossBetween val="midCat"/>
        <c:dispUnits/>
      </c:valAx>
      <c:valAx>
        <c:axId val="13570503"/>
        <c:scaling>
          <c:orientation val="minMax"/>
        </c:scaling>
        <c:axPos val="b"/>
        <c:delete val="1"/>
        <c:majorTickMark val="in"/>
        <c:minorTickMark val="none"/>
        <c:tickLblPos val="nextTo"/>
        <c:crossAx val="55025664"/>
        <c:crosses val="max"/>
        <c:crossBetween val="midCat"/>
        <c:dispUnits/>
      </c:valAx>
      <c:valAx>
        <c:axId val="55025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57050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efficiency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Sheet1!$B$20:$B$28</c:f>
              <c:numCache>
                <c:ptCount val="9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15500</c:v>
                </c:pt>
              </c:numCache>
            </c:numRef>
          </c:xVal>
          <c:yVal>
            <c:numRef>
              <c:f>Sheet1!$F$20:$F$28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47</c:v>
                </c:pt>
                <c:pt idx="3">
                  <c:v>65</c:v>
                </c:pt>
                <c:pt idx="4">
                  <c:v>73</c:v>
                </c:pt>
                <c:pt idx="5">
                  <c:v>74</c:v>
                </c:pt>
                <c:pt idx="6">
                  <c:v>70</c:v>
                </c:pt>
                <c:pt idx="7">
                  <c:v>55</c:v>
                </c:pt>
                <c:pt idx="8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curve fit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Sheet1!$B$35:$B$113</c:f>
              <c:strCache>
                <c:ptCount val="77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</c:strCache>
            </c:strRef>
          </c:xVal>
          <c:yVal>
            <c:numRef>
              <c:f>Sheet1!$F$35:$F$113</c:f>
              <c:numCache>
                <c:ptCount val="77"/>
                <c:pt idx="0">
                  <c:v>0.7339925975486232</c:v>
                </c:pt>
                <c:pt idx="1">
                  <c:v>8.011322766445765</c:v>
                </c:pt>
                <c:pt idx="2">
                  <c:v>14.950619965221058</c:v>
                </c:pt>
                <c:pt idx="3">
                  <c:v>21.545394874450825</c:v>
                </c:pt>
                <c:pt idx="4">
                  <c:v>27.789158174711364</c:v>
                </c:pt>
                <c:pt idx="5">
                  <c:v>33.675420546579</c:v>
                </c:pt>
                <c:pt idx="6">
                  <c:v>39.197692670630026</c:v>
                </c:pt>
                <c:pt idx="7">
                  <c:v>44.34948522744078</c:v>
                </c:pt>
                <c:pt idx="8">
                  <c:v>49.124308897587554</c:v>
                </c:pt>
                <c:pt idx="9">
                  <c:v>53.51567436164666</c:v>
                </c:pt>
                <c:pt idx="10">
                  <c:v>57.51709230019443</c:v>
                </c:pt>
                <c:pt idx="11">
                  <c:v>61.12207339380714</c:v>
                </c:pt>
                <c:pt idx="12">
                  <c:v>64.32412832306115</c:v>
                </c:pt>
                <c:pt idx="13">
                  <c:v>67.11676776853272</c:v>
                </c:pt>
                <c:pt idx="14">
                  <c:v>69.49350241079821</c:v>
                </c:pt>
                <c:pt idx="15">
                  <c:v>71.44784293043392</c:v>
                </c:pt>
                <c:pt idx="16">
                  <c:v>72.97330000801611</c:v>
                </c:pt>
                <c:pt idx="17">
                  <c:v>74.06338432412116</c:v>
                </c:pt>
                <c:pt idx="18">
                  <c:v>74.71160655932535</c:v>
                </c:pt>
                <c:pt idx="19">
                  <c:v>74.91147739420502</c:v>
                </c:pt>
                <c:pt idx="20">
                  <c:v>74.65650750933644</c:v>
                </c:pt>
                <c:pt idx="21">
                  <c:v>73.94020758529594</c:v>
                </c:pt>
                <c:pt idx="22">
                  <c:v>72.75608830265979</c:v>
                </c:pt>
                <c:pt idx="23">
                  <c:v>71.0976603420044</c:v>
                </c:pt>
                <c:pt idx="24">
                  <c:v>68.95843438390601</c:v>
                </c:pt>
                <c:pt idx="25">
                  <c:v>66.33192110894097</c:v>
                </c:pt>
                <c:pt idx="26">
                  <c:v>63.21163119768555</c:v>
                </c:pt>
                <c:pt idx="27">
                  <c:v>59.59107533071608</c:v>
                </c:pt>
                <c:pt idx="28">
                  <c:v>55.463764188608906</c:v>
                </c:pt>
                <c:pt idx="29">
                  <c:v>50.823208451940275</c:v>
                </c:pt>
                <c:pt idx="30">
                  <c:v>45.66291880128655</c:v>
                </c:pt>
                <c:pt idx="31">
                  <c:v>39.976405917223964</c:v>
                </c:pt>
              </c:numCache>
            </c:numRef>
          </c:yVal>
          <c:smooth val="1"/>
        </c:ser>
        <c:axId val="25468929"/>
        <c:axId val="27893770"/>
      </c:scatterChart>
      <c:valAx>
        <c:axId val="25468929"/>
        <c:scaling>
          <c:orientation val="minMax"/>
          <c:max val="16000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893770"/>
        <c:crosses val="autoZero"/>
        <c:crossBetween val="midCat"/>
        <c:dispUnits/>
        <c:minorUnit val="500"/>
      </c:valAx>
      <c:valAx>
        <c:axId val="27893770"/>
        <c:scaling>
          <c:orientation val="minMax"/>
          <c:min val="0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468929"/>
        <c:crosses val="autoZero"/>
        <c:crossBetween val="midCat"/>
        <c:dispUnits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pressure rise (in. water)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Sheet1!$B$20:$B$28</c:f>
              <c:numCache>
                <c:ptCount val="9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15500</c:v>
                </c:pt>
              </c:numCache>
            </c:numRef>
          </c:xVal>
          <c:yVal>
            <c:numRef>
              <c:f>Sheet1!$E$20:$E$28</c:f>
              <c:numCache>
                <c:ptCount val="9"/>
                <c:pt idx="0">
                  <c:v>1</c:v>
                </c:pt>
                <c:pt idx="1">
                  <c:v>1.18</c:v>
                </c:pt>
                <c:pt idx="2">
                  <c:v>1.25</c:v>
                </c:pt>
                <c:pt idx="3">
                  <c:v>1.2</c:v>
                </c:pt>
                <c:pt idx="4">
                  <c:v>1.05</c:v>
                </c:pt>
                <c:pt idx="5">
                  <c:v>0.85</c:v>
                </c:pt>
                <c:pt idx="6">
                  <c:v>0.6</c:v>
                </c:pt>
                <c:pt idx="7">
                  <c:v>0.25</c:v>
                </c:pt>
                <c:pt idx="8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curve fit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Sheet1!$B$35:$B$113</c:f>
              <c:strCache>
                <c:ptCount val="77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  <c:pt idx="10">
                  <c:v>5000</c:v>
                </c:pt>
                <c:pt idx="11">
                  <c:v>5500</c:v>
                </c:pt>
                <c:pt idx="12">
                  <c:v>6000</c:v>
                </c:pt>
                <c:pt idx="13">
                  <c:v>6500</c:v>
                </c:pt>
                <c:pt idx="14">
                  <c:v>7000</c:v>
                </c:pt>
                <c:pt idx="15">
                  <c:v>7500</c:v>
                </c:pt>
                <c:pt idx="16">
                  <c:v>8000</c:v>
                </c:pt>
                <c:pt idx="17">
                  <c:v>8500</c:v>
                </c:pt>
                <c:pt idx="18">
                  <c:v>9000</c:v>
                </c:pt>
                <c:pt idx="19">
                  <c:v>9500</c:v>
                </c:pt>
                <c:pt idx="20">
                  <c:v>10000</c:v>
                </c:pt>
                <c:pt idx="21">
                  <c:v>10500</c:v>
                </c:pt>
                <c:pt idx="22">
                  <c:v>11000</c:v>
                </c:pt>
                <c:pt idx="23">
                  <c:v>11500</c:v>
                </c:pt>
                <c:pt idx="24">
                  <c:v>12000</c:v>
                </c:pt>
                <c:pt idx="25">
                  <c:v>12500</c:v>
                </c:pt>
                <c:pt idx="26">
                  <c:v>13000</c:v>
                </c:pt>
                <c:pt idx="27">
                  <c:v>13500</c:v>
                </c:pt>
                <c:pt idx="28">
                  <c:v>14000</c:v>
                </c:pt>
                <c:pt idx="29">
                  <c:v>14500</c:v>
                </c:pt>
                <c:pt idx="30">
                  <c:v>15000</c:v>
                </c:pt>
                <c:pt idx="31">
                  <c:v>15500</c:v>
                </c:pt>
              </c:strCache>
            </c:strRef>
          </c:xVal>
          <c:yVal>
            <c:numRef>
              <c:f>Sheet1!$E$35:$E$113</c:f>
              <c:numCache>
                <c:ptCount val="77"/>
                <c:pt idx="0">
                  <c:v>1.001355303210021</c:v>
                </c:pt>
                <c:pt idx="1">
                  <c:v>1.0582619735512728</c:v>
                </c:pt>
                <c:pt idx="2">
                  <c:v>1.1070598174702135</c:v>
                </c:pt>
                <c:pt idx="3">
                  <c:v>1.1479720658808155</c:v>
                </c:pt>
                <c:pt idx="4">
                  <c:v>1.1812219496970513</c:v>
                </c:pt>
                <c:pt idx="5">
                  <c:v>1.2070326998328929</c:v>
                </c:pt>
                <c:pt idx="6">
                  <c:v>1.2256275472023128</c:v>
                </c:pt>
                <c:pt idx="7">
                  <c:v>1.2372297227192837</c:v>
                </c:pt>
                <c:pt idx="8">
                  <c:v>1.2420624572977774</c:v>
                </c:pt>
                <c:pt idx="9">
                  <c:v>1.2403489818517666</c:v>
                </c:pt>
                <c:pt idx="10">
                  <c:v>1.2323125272952236</c:v>
                </c:pt>
                <c:pt idx="11">
                  <c:v>1.2181763245421204</c:v>
                </c:pt>
                <c:pt idx="12">
                  <c:v>1.19816360450643</c:v>
                </c:pt>
                <c:pt idx="13">
                  <c:v>1.172497598102124</c:v>
                </c:pt>
                <c:pt idx="14">
                  <c:v>1.1414015362431753</c:v>
                </c:pt>
                <c:pt idx="15">
                  <c:v>1.1050986498435562</c:v>
                </c:pt>
                <c:pt idx="16">
                  <c:v>1.063812169817239</c:v>
                </c:pt>
                <c:pt idx="17">
                  <c:v>1.0177653270781954</c:v>
                </c:pt>
                <c:pt idx="18">
                  <c:v>0.9671813525403988</c:v>
                </c:pt>
                <c:pt idx="19">
                  <c:v>0.912283477117821</c:v>
                </c:pt>
                <c:pt idx="20">
                  <c:v>0.8532949317244344</c:v>
                </c:pt>
                <c:pt idx="21">
                  <c:v>0.790438947274211</c:v>
                </c:pt>
                <c:pt idx="22">
                  <c:v>0.723938754681124</c:v>
                </c:pt>
                <c:pt idx="23">
                  <c:v>0.654017584859145</c:v>
                </c:pt>
                <c:pt idx="24">
                  <c:v>0.5808986687222464</c:v>
                </c:pt>
                <c:pt idx="25">
                  <c:v>0.504805237184401</c:v>
                </c:pt>
                <c:pt idx="26">
                  <c:v>0.4259605211595806</c:v>
                </c:pt>
                <c:pt idx="27">
                  <c:v>0.34458775156175836</c:v>
                </c:pt>
                <c:pt idx="28">
                  <c:v>0.2609101593049059</c:v>
                </c:pt>
                <c:pt idx="29">
                  <c:v>0.17515097530299573</c:v>
                </c:pt>
                <c:pt idx="30">
                  <c:v>0.08753343046999995</c:v>
                </c:pt>
                <c:pt idx="31">
                  <c:v>-0.0017192442801083896</c:v>
                </c:pt>
              </c:numCache>
            </c:numRef>
          </c:yVal>
          <c:smooth val="1"/>
        </c:ser>
        <c:axId val="49717339"/>
        <c:axId val="44802868"/>
      </c:scatterChart>
      <c:valAx>
        <c:axId val="49717339"/>
        <c:scaling>
          <c:orientation val="minMax"/>
          <c:max val="16000"/>
        </c:scaling>
        <c:axPos val="b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4802868"/>
        <c:crosses val="autoZero"/>
        <c:crossBetween val="midCat"/>
        <c:dispUnits/>
        <c:minorUnit val="500"/>
      </c:valAx>
      <c:valAx>
        <c:axId val="44802868"/>
        <c:scaling>
          <c:orientation val="minMax"/>
          <c:min val="0"/>
        </c:scaling>
        <c:axPos val="l"/>
        <c:majorGridlines>
          <c:spPr>
            <a:ln w="3175">
              <a:solidFill>
                <a:srgbClr val="00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9717339"/>
        <c:crosses val="autoZero"/>
        <c:crossBetween val="midCat"/>
        <c:dispUnits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533400</xdr:colOff>
      <xdr:row>68</xdr:row>
      <xdr:rowOff>28575</xdr:rowOff>
    </xdr:from>
    <xdr:ext cx="4572000" cy="3000375"/>
    <xdr:graphicFrame>
      <xdr:nvGraphicFramePr>
        <xdr:cNvPr id="1" name="Chart 1"/>
        <xdr:cNvGraphicFramePr/>
      </xdr:nvGraphicFramePr>
      <xdr:xfrm>
        <a:off x="6972300" y="11458575"/>
        <a:ext cx="4572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323850</xdr:colOff>
      <xdr:row>68</xdr:row>
      <xdr:rowOff>114300</xdr:rowOff>
    </xdr:from>
    <xdr:ext cx="4581525" cy="3086100"/>
    <xdr:graphicFrame>
      <xdr:nvGraphicFramePr>
        <xdr:cNvPr id="2" name="Chart 2"/>
        <xdr:cNvGraphicFramePr/>
      </xdr:nvGraphicFramePr>
      <xdr:xfrm>
        <a:off x="323850" y="11544300"/>
        <a:ext cx="45815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0</xdr:col>
      <xdr:colOff>333375</xdr:colOff>
      <xdr:row>90</xdr:row>
      <xdr:rowOff>152400</xdr:rowOff>
    </xdr:from>
    <xdr:to>
      <xdr:col>6</xdr:col>
      <xdr:colOff>342900</xdr:colOff>
      <xdr:row>107</xdr:row>
      <xdr:rowOff>57150</xdr:rowOff>
    </xdr:to>
    <xdr:graphicFrame>
      <xdr:nvGraphicFramePr>
        <xdr:cNvPr id="3" name="Chart 3"/>
        <xdr:cNvGraphicFramePr/>
      </xdr:nvGraphicFramePr>
      <xdr:xfrm>
        <a:off x="333375" y="15163800"/>
        <a:ext cx="45910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104775</xdr:rowOff>
    </xdr:from>
    <xdr:to>
      <xdr:col>11</xdr:col>
      <xdr:colOff>142875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619125" y="428625"/>
        <a:ext cx="6229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27</xdr:row>
      <xdr:rowOff>142875</xdr:rowOff>
    </xdr:from>
    <xdr:to>
      <xdr:col>11</xdr:col>
      <xdr:colOff>142875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619125" y="4514850"/>
        <a:ext cx="6229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workbookViewId="0" topLeftCell="A76">
      <selection activeCell="B90" sqref="B90"/>
    </sheetView>
  </sheetViews>
  <sheetFormatPr defaultColWidth="9.140625" defaultRowHeight="12.75"/>
  <cols>
    <col min="2" max="2" width="10.7109375" style="0" customWidth="1"/>
    <col min="3" max="3" width="15.421875" style="0" customWidth="1"/>
    <col min="4" max="4" width="9.8515625" style="0" customWidth="1"/>
    <col min="5" max="5" width="14.421875" style="0" customWidth="1"/>
    <col min="7" max="7" width="12.00390625" style="0" customWidth="1"/>
    <col min="8" max="8" width="15.8515625" style="0" customWidth="1"/>
    <col min="10" max="10" width="11.140625" style="0" customWidth="1"/>
    <col min="11" max="11" width="14.8515625" style="0" customWidth="1"/>
    <col min="12" max="12" width="11.7109375" style="0" customWidth="1"/>
    <col min="13" max="13" width="14.421875" style="0" customWidth="1"/>
    <col min="14" max="14" width="12.57421875" style="0" customWidth="1"/>
    <col min="15" max="15" width="15.28125" style="0" customWidth="1"/>
    <col min="16" max="16" width="11.7109375" style="0" customWidth="1"/>
    <col min="17" max="17" width="17.8515625" style="0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/>
    </row>
    <row r="4" ht="12.75">
      <c r="A4" s="3" t="s">
        <v>21</v>
      </c>
    </row>
    <row r="5" spans="2:4" ht="14.25">
      <c r="B5" s="6" t="s">
        <v>13</v>
      </c>
      <c r="C5">
        <v>32.174</v>
      </c>
      <c r="D5" t="s">
        <v>14</v>
      </c>
    </row>
    <row r="6" spans="2:4" ht="15">
      <c r="B6" s="2" t="s">
        <v>23</v>
      </c>
      <c r="C6">
        <v>0.07392</v>
      </c>
      <c r="D6" t="s">
        <v>9</v>
      </c>
    </row>
    <row r="7" spans="2:4" ht="15">
      <c r="B7" s="2" t="s">
        <v>24</v>
      </c>
      <c r="C7">
        <v>0.07392</v>
      </c>
      <c r="D7" t="s">
        <v>9</v>
      </c>
    </row>
    <row r="8" spans="2:4" ht="15">
      <c r="B8" s="2" t="s">
        <v>25</v>
      </c>
      <c r="C8">
        <v>0.07392</v>
      </c>
      <c r="D8" t="s">
        <v>9</v>
      </c>
    </row>
    <row r="9" spans="2:4" ht="15">
      <c r="B9" s="2" t="s">
        <v>35</v>
      </c>
      <c r="C9">
        <v>0.07392</v>
      </c>
      <c r="D9" t="s">
        <v>9</v>
      </c>
    </row>
    <row r="10" spans="2:7" ht="15.75">
      <c r="B10" s="1" t="s">
        <v>15</v>
      </c>
      <c r="C10">
        <v>18</v>
      </c>
      <c r="D10" t="s">
        <v>2</v>
      </c>
      <c r="E10" t="s">
        <v>10</v>
      </c>
      <c r="F10">
        <f>C10/12</f>
        <v>1.5</v>
      </c>
      <c r="G10" t="s">
        <v>11</v>
      </c>
    </row>
    <row r="11" spans="2:7" ht="15.75">
      <c r="B11" s="1" t="s">
        <v>16</v>
      </c>
      <c r="C11">
        <v>18</v>
      </c>
      <c r="D11" t="s">
        <v>2</v>
      </c>
      <c r="E11" t="s">
        <v>10</v>
      </c>
      <c r="F11">
        <f>C11/12</f>
        <v>1.5</v>
      </c>
      <c r="G11" t="s">
        <v>11</v>
      </c>
    </row>
    <row r="12" spans="2:7" ht="15.75">
      <c r="B12" s="1" t="s">
        <v>20</v>
      </c>
      <c r="C12">
        <v>20</v>
      </c>
      <c r="D12" t="s">
        <v>2</v>
      </c>
      <c r="E12" t="s">
        <v>10</v>
      </c>
      <c r="F12">
        <f>C12/12</f>
        <v>1.6666666666666667</v>
      </c>
      <c r="G12" t="s">
        <v>11</v>
      </c>
    </row>
    <row r="13" spans="2:7" ht="15.75">
      <c r="B13" s="1" t="s">
        <v>36</v>
      </c>
      <c r="C13">
        <v>17.3</v>
      </c>
      <c r="D13" t="s">
        <v>2</v>
      </c>
      <c r="E13" t="s">
        <v>10</v>
      </c>
      <c r="F13">
        <f>C13/12</f>
        <v>1.4416666666666667</v>
      </c>
      <c r="G13" t="s">
        <v>11</v>
      </c>
    </row>
    <row r="14" spans="2:7" ht="14.25">
      <c r="B14" s="2" t="s">
        <v>17</v>
      </c>
      <c r="C14">
        <v>600</v>
      </c>
      <c r="D14" t="s">
        <v>3</v>
      </c>
      <c r="E14" t="s">
        <v>10</v>
      </c>
      <c r="F14">
        <f>C14*2*PI()/60</f>
        <v>62.83185307179586</v>
      </c>
      <c r="G14" t="s">
        <v>12</v>
      </c>
    </row>
    <row r="15" spans="2:7" ht="14.25">
      <c r="B15" s="2" t="s">
        <v>18</v>
      </c>
      <c r="C15">
        <v>750</v>
      </c>
      <c r="D15" t="s">
        <v>3</v>
      </c>
      <c r="E15" t="s">
        <v>10</v>
      </c>
      <c r="F15">
        <f>C15*2*PI()/60</f>
        <v>78.53981633974483</v>
      </c>
      <c r="G15" t="s">
        <v>12</v>
      </c>
    </row>
    <row r="16" spans="2:7" ht="14.25">
      <c r="B16" s="2" t="s">
        <v>19</v>
      </c>
      <c r="C16">
        <v>750</v>
      </c>
      <c r="D16" t="s">
        <v>3</v>
      </c>
      <c r="E16" t="s">
        <v>10</v>
      </c>
      <c r="F16">
        <f>C16*2*PI()/60</f>
        <v>78.53981633974483</v>
      </c>
      <c r="G16" t="s">
        <v>12</v>
      </c>
    </row>
    <row r="17" spans="2:7" ht="14.25">
      <c r="B17" s="2" t="s">
        <v>37</v>
      </c>
      <c r="C17">
        <v>896</v>
      </c>
      <c r="D17" t="s">
        <v>3</v>
      </c>
      <c r="E17" t="s">
        <v>10</v>
      </c>
      <c r="F17">
        <f>C17*2*PI()/60</f>
        <v>93.82890058721516</v>
      </c>
      <c r="G17" t="s">
        <v>12</v>
      </c>
    </row>
    <row r="19" spans="2:6" s="4" customFormat="1" ht="15">
      <c r="B19" s="4" t="s">
        <v>26</v>
      </c>
      <c r="C19" s="4" t="s">
        <v>27</v>
      </c>
      <c r="D19" s="4" t="s">
        <v>28</v>
      </c>
      <c r="E19" s="5" t="s">
        <v>29</v>
      </c>
      <c r="F19" s="5" t="s">
        <v>30</v>
      </c>
    </row>
    <row r="20" spans="2:6" ht="12.75">
      <c r="B20">
        <v>0</v>
      </c>
      <c r="C20">
        <f>B20*B20</f>
        <v>0</v>
      </c>
      <c r="D20">
        <f>B20*C20</f>
        <v>0</v>
      </c>
      <c r="E20">
        <v>1</v>
      </c>
      <c r="F20">
        <v>0</v>
      </c>
    </row>
    <row r="21" spans="2:6" ht="12.75">
      <c r="B21">
        <v>2000</v>
      </c>
      <c r="C21">
        <f aca="true" t="shared" si="0" ref="C21:C28">B21*B21</f>
        <v>4000000</v>
      </c>
      <c r="D21">
        <f aca="true" t="shared" si="1" ref="D21:D28">B21*C21</f>
        <v>8000000000</v>
      </c>
      <c r="E21">
        <v>1.18</v>
      </c>
      <c r="F21">
        <v>30</v>
      </c>
    </row>
    <row r="22" spans="2:6" ht="12.75">
      <c r="B22">
        <v>4000</v>
      </c>
      <c r="C22">
        <f t="shared" si="0"/>
        <v>16000000</v>
      </c>
      <c r="D22">
        <f t="shared" si="1"/>
        <v>64000000000</v>
      </c>
      <c r="E22">
        <v>1.25</v>
      </c>
      <c r="F22">
        <v>47</v>
      </c>
    </row>
    <row r="23" spans="2:6" ht="12.75">
      <c r="B23">
        <v>6000</v>
      </c>
      <c r="C23">
        <f t="shared" si="0"/>
        <v>36000000</v>
      </c>
      <c r="D23">
        <f t="shared" si="1"/>
        <v>216000000000</v>
      </c>
      <c r="E23">
        <v>1.2</v>
      </c>
      <c r="F23">
        <v>65</v>
      </c>
    </row>
    <row r="24" spans="2:6" ht="12.75">
      <c r="B24">
        <v>8000</v>
      </c>
      <c r="C24">
        <f t="shared" si="0"/>
        <v>64000000</v>
      </c>
      <c r="D24">
        <f t="shared" si="1"/>
        <v>512000000000</v>
      </c>
      <c r="E24">
        <v>1.05</v>
      </c>
      <c r="F24">
        <v>73</v>
      </c>
    </row>
    <row r="25" spans="2:6" ht="12.75">
      <c r="B25">
        <v>10000</v>
      </c>
      <c r="C25">
        <f t="shared" si="0"/>
        <v>100000000</v>
      </c>
      <c r="D25">
        <f t="shared" si="1"/>
        <v>1000000000000</v>
      </c>
      <c r="E25">
        <v>0.85</v>
      </c>
      <c r="F25">
        <v>74</v>
      </c>
    </row>
    <row r="26" spans="2:6" ht="12.75">
      <c r="B26">
        <v>12000</v>
      </c>
      <c r="C26">
        <f t="shared" si="0"/>
        <v>144000000</v>
      </c>
      <c r="D26">
        <f t="shared" si="1"/>
        <v>1728000000000</v>
      </c>
      <c r="E26">
        <v>0.6</v>
      </c>
      <c r="F26">
        <v>61</v>
      </c>
    </row>
    <row r="27" spans="2:6" ht="12.75">
      <c r="B27">
        <v>14000</v>
      </c>
      <c r="C27">
        <f t="shared" si="0"/>
        <v>196000000</v>
      </c>
      <c r="D27">
        <f t="shared" si="1"/>
        <v>2744000000000</v>
      </c>
      <c r="E27">
        <v>0.25</v>
      </c>
      <c r="F27">
        <v>35</v>
      </c>
    </row>
    <row r="28" spans="2:6" ht="12.75">
      <c r="B28">
        <v>15500</v>
      </c>
      <c r="C28">
        <f t="shared" si="0"/>
        <v>240250000</v>
      </c>
      <c r="D28">
        <f t="shared" si="1"/>
        <v>3723875000000</v>
      </c>
      <c r="E28">
        <v>0</v>
      </c>
      <c r="F28">
        <v>0</v>
      </c>
    </row>
    <row r="30" spans="1:2" ht="12.75">
      <c r="A30" t="s">
        <v>4</v>
      </c>
      <c r="B30">
        <f>MAX(B20:B28)</f>
        <v>15500</v>
      </c>
    </row>
    <row r="31" spans="1:2" ht="12.75">
      <c r="A31" t="s">
        <v>5</v>
      </c>
      <c r="B31">
        <f>MIN(B20:B30)</f>
        <v>0</v>
      </c>
    </row>
    <row r="33" ht="12.75">
      <c r="A33" s="3" t="s">
        <v>6</v>
      </c>
    </row>
    <row r="34" spans="2:18" ht="15">
      <c r="B34" s="4" t="s">
        <v>26</v>
      </c>
      <c r="C34" s="4" t="s">
        <v>27</v>
      </c>
      <c r="D34" s="4" t="s">
        <v>28</v>
      </c>
      <c r="E34" s="5" t="s">
        <v>29</v>
      </c>
      <c r="F34" s="5" t="s">
        <v>30</v>
      </c>
      <c r="G34" s="5" t="s">
        <v>31</v>
      </c>
      <c r="H34" s="7" t="s">
        <v>43</v>
      </c>
      <c r="I34" s="5" t="s">
        <v>7</v>
      </c>
      <c r="J34" s="5" t="s">
        <v>8</v>
      </c>
      <c r="K34" s="5" t="s">
        <v>22</v>
      </c>
      <c r="L34" s="4" t="s">
        <v>32</v>
      </c>
      <c r="M34" s="5" t="s">
        <v>33</v>
      </c>
      <c r="N34" s="4" t="s">
        <v>34</v>
      </c>
      <c r="O34" s="5" t="s">
        <v>38</v>
      </c>
      <c r="P34" s="4" t="s">
        <v>39</v>
      </c>
      <c r="Q34" s="7" t="s">
        <v>42</v>
      </c>
      <c r="R34" s="5" t="s">
        <v>44</v>
      </c>
    </row>
    <row r="35" spans="2:18" ht="12.75">
      <c r="B35">
        <v>0</v>
      </c>
      <c r="C35">
        <f>B35*B35</f>
        <v>0</v>
      </c>
      <c r="D35">
        <f aca="true" t="shared" si="2" ref="D35:D45">B35*C35</f>
        <v>0</v>
      </c>
      <c r="E35">
        <f>TREND($E$20:$E$28,$B$20:$D$28,B35:D35,TRUE)</f>
        <v>1.001355303210021</v>
      </c>
      <c r="F35">
        <f>TREND($F$20:$F$28,$B$20:$D$28,B35:D35,FALSE)</f>
        <v>0</v>
      </c>
      <c r="G35">
        <f>E35*14.7/33.91*12</f>
        <v>5.2090556026613895</v>
      </c>
      <c r="H35" t="e">
        <f aca="true" t="shared" si="3" ref="H35:H66">B35*G35/F35*100/550/60</f>
        <v>#DIV/0!</v>
      </c>
      <c r="I35">
        <f aca="true" t="shared" si="4" ref="I35:I66">G35*$C$5/$C$6/($F$14^2)/($F$10^2)</f>
        <v>0.25524652468817116</v>
      </c>
      <c r="J35">
        <f aca="true" t="shared" si="5" ref="J35:J66">B35/$C$14/2/PI()/($F$10^3)</f>
        <v>0</v>
      </c>
      <c r="K35">
        <f>E35*($C$7/$C$6)*($C$15*$C$11/$C$14/$C$10)^2</f>
        <v>1.564617661265658</v>
      </c>
      <c r="L35">
        <f>B35*($C$11/$C$10)^3*($C$15/$C$14)</f>
        <v>0</v>
      </c>
      <c r="M35">
        <f>E35*($C$8/$C$6)*($C$16*$C$12/$C$14/$C$10)^2</f>
        <v>1.9316267423032814</v>
      </c>
      <c r="N35">
        <f>B35*($C$12/$C$10)^3*($C$16/$C$14)</f>
        <v>0</v>
      </c>
      <c r="O35">
        <f>E35*($C$9/$C$6)*($C$17*$C$13/$C$14/$C$10)^2</f>
        <v>2.0627610240791716</v>
      </c>
      <c r="P35">
        <f>B35*($C$13/$C$10)^3*($C$17/$C$14)</f>
        <v>0</v>
      </c>
      <c r="Q35" t="e">
        <f>H35*($C$9/$C$6)*($C$17/$C$14)^3*($C$13/$C$10)^5</f>
        <v>#DIV/0!</v>
      </c>
      <c r="R35" t="e">
        <f>P35*O35/Q35*14.7/33.91*12/550/60*100</f>
        <v>#DIV/0!</v>
      </c>
    </row>
    <row r="36" spans="2:18" ht="12.75">
      <c r="B36">
        <v>500</v>
      </c>
      <c r="C36">
        <f aca="true" t="shared" si="6" ref="C36:C45">B36*B36</f>
        <v>250000</v>
      </c>
      <c r="D36">
        <f t="shared" si="2"/>
        <v>125000000</v>
      </c>
      <c r="E36">
        <f aca="true" t="shared" si="7" ref="E36:E45">TREND($E$20:$E$28,$B$20:$D$28,B36:D36,TRUE)</f>
        <v>1.0582619735512728</v>
      </c>
      <c r="F36">
        <f aca="true" t="shared" si="8" ref="F36:F66">TREND($F$20:$F$28,$B$20:$D$28,B36:D36,FALSE)</f>
        <v>6.668411419994341</v>
      </c>
      <c r="G36">
        <f aca="true" t="shared" si="9" ref="G36:G66">E36*14.7/33.91*12</f>
        <v>5.505084403846786</v>
      </c>
      <c r="H36">
        <f t="shared" si="3"/>
        <v>1.2508281883322239</v>
      </c>
      <c r="I36">
        <f t="shared" si="4"/>
        <v>0.26975209507823816</v>
      </c>
      <c r="J36">
        <f t="shared" si="5"/>
        <v>0.03929751681281367</v>
      </c>
      <c r="K36">
        <f aca="true" t="shared" si="10" ref="K36:K66">E36*($C$7/$C$6)*($C$15*$C$11/$C$14/$C$10)^2</f>
        <v>1.6535343336738637</v>
      </c>
      <c r="L36">
        <f aca="true" t="shared" si="11" ref="L36:L66">B36*($C$11/$C$10)^3*($C$15/$C$14)</f>
        <v>625</v>
      </c>
      <c r="M36">
        <f aca="true" t="shared" si="12" ref="M36:M66">E36*($C$8/$C$6)*($C$16*$C$12/$C$14/$C$10)^2</f>
        <v>2.041400411943042</v>
      </c>
      <c r="N36">
        <f aca="true" t="shared" si="13" ref="N36:N66">B36*($C$12/$C$10)^3*($C$16/$C$14)</f>
        <v>857.3388203017835</v>
      </c>
      <c r="O36">
        <f aca="true" t="shared" si="14" ref="O36:O66">E36*($C$9/$C$6)*($C$17*$C$13/$C$14/$C$10)^2</f>
        <v>2.179987008915681</v>
      </c>
      <c r="P36">
        <f aca="true" t="shared" si="15" ref="P36:P66">B36*($C$13/$C$10)^3*($C$17/$C$14)</f>
        <v>662.899295839049</v>
      </c>
      <c r="Q36">
        <f aca="true" t="shared" si="16" ref="Q36:Q66">H36*($C$9/$C$6)*($C$17/$C$14)^3*($C$13/$C$10)^5</f>
        <v>3.4161421016486293</v>
      </c>
      <c r="R36">
        <f aca="true" t="shared" si="17" ref="R36:R66">P36*O36/Q36*14.7/33.91*12/550/60*100</f>
        <v>6.668411419994342</v>
      </c>
    </row>
    <row r="37" spans="2:18" ht="12.75">
      <c r="B37">
        <v>1000</v>
      </c>
      <c r="C37">
        <f t="shared" si="6"/>
        <v>1000000</v>
      </c>
      <c r="D37">
        <f t="shared" si="2"/>
        <v>1000000000</v>
      </c>
      <c r="E37">
        <f t="shared" si="7"/>
        <v>1.1070598174702135</v>
      </c>
      <c r="F37">
        <f t="shared" si="8"/>
        <v>13.231369374654774</v>
      </c>
      <c r="G37">
        <f t="shared" si="9"/>
        <v>5.758931046940303</v>
      </c>
      <c r="H37">
        <f>B37*G37/F37*100/550/60</f>
        <v>1.3189342469932166</v>
      </c>
      <c r="I37">
        <f t="shared" si="4"/>
        <v>0.28219071704654175</v>
      </c>
      <c r="J37">
        <f t="shared" si="5"/>
        <v>0.07859503362562734</v>
      </c>
      <c r="K37">
        <f t="shared" si="10"/>
        <v>1.7297809647972087</v>
      </c>
      <c r="L37">
        <f t="shared" si="11"/>
        <v>1250</v>
      </c>
      <c r="M37">
        <f t="shared" si="12"/>
        <v>2.135532055305196</v>
      </c>
      <c r="N37">
        <f t="shared" si="13"/>
        <v>1714.677640603567</v>
      </c>
      <c r="O37">
        <f t="shared" si="14"/>
        <v>2.2805090615501573</v>
      </c>
      <c r="P37">
        <f t="shared" si="15"/>
        <v>1325.798591678098</v>
      </c>
      <c r="Q37">
        <f t="shared" si="16"/>
        <v>3.6021468435783603</v>
      </c>
      <c r="R37">
        <f t="shared" si="17"/>
        <v>13.231369374654776</v>
      </c>
    </row>
    <row r="38" spans="2:18" ht="12.75">
      <c r="B38">
        <v>1500</v>
      </c>
      <c r="C38">
        <f t="shared" si="6"/>
        <v>2250000</v>
      </c>
      <c r="D38">
        <f t="shared" si="2"/>
        <v>3375000000</v>
      </c>
      <c r="E38">
        <f t="shared" si="7"/>
        <v>1.1479720658808155</v>
      </c>
      <c r="F38">
        <f t="shared" si="8"/>
        <v>19.654121835939563</v>
      </c>
      <c r="G38">
        <f t="shared" si="9"/>
        <v>5.97175678034137</v>
      </c>
      <c r="H38">
        <f t="shared" si="3"/>
        <v>1.3811021030670259</v>
      </c>
      <c r="I38">
        <f t="shared" si="4"/>
        <v>0.2926192923888896</v>
      </c>
      <c r="J38">
        <f t="shared" si="5"/>
        <v>0.117892550438441</v>
      </c>
      <c r="K38">
        <f t="shared" si="10"/>
        <v>1.7937063529387742</v>
      </c>
      <c r="L38">
        <f t="shared" si="11"/>
        <v>1875</v>
      </c>
      <c r="M38">
        <f t="shared" si="12"/>
        <v>2.2144522875787334</v>
      </c>
      <c r="N38">
        <f t="shared" si="13"/>
        <v>2572.01646090535</v>
      </c>
      <c r="O38">
        <f t="shared" si="14"/>
        <v>2.3647870307767653</v>
      </c>
      <c r="P38">
        <f t="shared" si="15"/>
        <v>1988.697887517147</v>
      </c>
      <c r="Q38">
        <f t="shared" si="16"/>
        <v>3.771933735562414</v>
      </c>
      <c r="R38">
        <f t="shared" si="17"/>
        <v>19.65412183593956</v>
      </c>
    </row>
    <row r="39" spans="2:18" ht="12.75">
      <c r="B39">
        <v>2000</v>
      </c>
      <c r="C39">
        <f t="shared" si="6"/>
        <v>4000000</v>
      </c>
      <c r="D39">
        <f t="shared" si="2"/>
        <v>8000000000</v>
      </c>
      <c r="E39">
        <f t="shared" si="7"/>
        <v>1.1812219496970513</v>
      </c>
      <c r="F39">
        <f t="shared" si="8"/>
        <v>25.901916775806967</v>
      </c>
      <c r="G39">
        <f t="shared" si="9"/>
        <v>6.144722852449421</v>
      </c>
      <c r="H39">
        <f t="shared" si="3"/>
        <v>1.4377601813269394</v>
      </c>
      <c r="I39">
        <f t="shared" si="4"/>
        <v>0.30109472290108985</v>
      </c>
      <c r="J39">
        <f t="shared" si="5"/>
        <v>0.15719006725125467</v>
      </c>
      <c r="K39">
        <f t="shared" si="10"/>
        <v>1.8456592964016427</v>
      </c>
      <c r="L39">
        <f t="shared" si="11"/>
        <v>2500</v>
      </c>
      <c r="M39">
        <f t="shared" si="12"/>
        <v>2.278591723952645</v>
      </c>
      <c r="N39">
        <f t="shared" si="13"/>
        <v>3429.355281207134</v>
      </c>
      <c r="O39">
        <f t="shared" si="14"/>
        <v>2.43328076538967</v>
      </c>
      <c r="P39">
        <f t="shared" si="15"/>
        <v>2651.597183356196</v>
      </c>
      <c r="Q39">
        <f t="shared" si="16"/>
        <v>3.926672850292682</v>
      </c>
      <c r="R39">
        <f t="shared" si="17"/>
        <v>25.90191677580697</v>
      </c>
    </row>
    <row r="40" spans="2:18" ht="12.75">
      <c r="B40">
        <v>2500</v>
      </c>
      <c r="C40">
        <f t="shared" si="6"/>
        <v>6250000</v>
      </c>
      <c r="D40">
        <f t="shared" si="2"/>
        <v>15625000000</v>
      </c>
      <c r="E40">
        <f t="shared" si="7"/>
        <v>1.2070326998328929</v>
      </c>
      <c r="F40">
        <f t="shared" si="8"/>
        <v>31.940002166215255</v>
      </c>
      <c r="G40">
        <f t="shared" si="9"/>
        <v>6.278990511663885</v>
      </c>
      <c r="H40">
        <f>B40*G40/F40*100/550/60</f>
        <v>1.4892957642677649</v>
      </c>
      <c r="I40">
        <f t="shared" si="4"/>
        <v>0.3076739103789501</v>
      </c>
      <c r="J40">
        <f t="shared" si="5"/>
        <v>0.19648758406406833</v>
      </c>
      <c r="K40">
        <f t="shared" si="10"/>
        <v>1.8859885934888951</v>
      </c>
      <c r="L40">
        <f t="shared" si="11"/>
        <v>3125</v>
      </c>
      <c r="M40">
        <f t="shared" si="12"/>
        <v>2.3283809796159196</v>
      </c>
      <c r="N40">
        <f t="shared" si="13"/>
        <v>4286.694101508918</v>
      </c>
      <c r="O40">
        <f t="shared" si="14"/>
        <v>2.486450114183036</v>
      </c>
      <c r="P40">
        <f t="shared" si="15"/>
        <v>3314.496479195245</v>
      </c>
      <c r="Q40">
        <f t="shared" si="16"/>
        <v>4.067421896612062</v>
      </c>
      <c r="R40">
        <f t="shared" si="17"/>
        <v>31.940002166215255</v>
      </c>
    </row>
    <row r="41" spans="2:18" ht="12.75">
      <c r="B41">
        <v>3000</v>
      </c>
      <c r="C41">
        <f t="shared" si="6"/>
        <v>9000000</v>
      </c>
      <c r="D41">
        <f t="shared" si="2"/>
        <v>27000000000</v>
      </c>
      <c r="E41">
        <f t="shared" si="7"/>
        <v>1.2256275472023128</v>
      </c>
      <c r="F41">
        <f t="shared" si="8"/>
        <v>37.73362597912269</v>
      </c>
      <c r="G41">
        <f t="shared" si="9"/>
        <v>6.375721006384193</v>
      </c>
      <c r="H41">
        <f t="shared" si="3"/>
        <v>1.5360596431974733</v>
      </c>
      <c r="I41">
        <f t="shared" si="4"/>
        <v>0.3124137566182783</v>
      </c>
      <c r="J41">
        <f t="shared" si="5"/>
        <v>0.235785100876882</v>
      </c>
      <c r="K41">
        <f t="shared" si="10"/>
        <v>1.9150430425036138</v>
      </c>
      <c r="L41">
        <f t="shared" si="11"/>
        <v>3750</v>
      </c>
      <c r="M41">
        <f t="shared" si="12"/>
        <v>2.364250669757548</v>
      </c>
      <c r="N41">
        <f t="shared" si="13"/>
        <v>5144.0329218107</v>
      </c>
      <c r="O41">
        <f t="shared" si="14"/>
        <v>2.524754925951028</v>
      </c>
      <c r="P41">
        <f t="shared" si="15"/>
        <v>3977.395775034294</v>
      </c>
      <c r="Q41">
        <f t="shared" si="16"/>
        <v>4.195138922130315</v>
      </c>
      <c r="R41">
        <f t="shared" si="17"/>
        <v>37.73362597912269</v>
      </c>
    </row>
    <row r="42" spans="2:18" ht="12.75">
      <c r="B42">
        <v>3500</v>
      </c>
      <c r="C42">
        <f t="shared" si="6"/>
        <v>12250000</v>
      </c>
      <c r="D42">
        <f t="shared" si="2"/>
        <v>42875000000</v>
      </c>
      <c r="E42">
        <f t="shared" si="7"/>
        <v>1.2372297227192837</v>
      </c>
      <c r="F42">
        <f t="shared" si="8"/>
        <v>43.248036186487546</v>
      </c>
      <c r="G42">
        <f t="shared" si="9"/>
        <v>6.436075585009779</v>
      </c>
      <c r="H42">
        <f t="shared" si="3"/>
        <v>1.5783701120081917</v>
      </c>
      <c r="I42">
        <f t="shared" si="4"/>
        <v>0.31537116341488247</v>
      </c>
      <c r="J42">
        <f t="shared" si="5"/>
        <v>0.27508261768969566</v>
      </c>
      <c r="K42">
        <f t="shared" si="10"/>
        <v>1.9331714417488808</v>
      </c>
      <c r="L42">
        <f t="shared" si="11"/>
        <v>4375</v>
      </c>
      <c r="M42">
        <f t="shared" si="12"/>
        <v>2.3866314095665193</v>
      </c>
      <c r="N42">
        <f t="shared" si="13"/>
        <v>6001.371742112484</v>
      </c>
      <c r="O42">
        <f t="shared" si="14"/>
        <v>2.5486550494878117</v>
      </c>
      <c r="P42">
        <f t="shared" si="15"/>
        <v>4640.295070873343</v>
      </c>
      <c r="Q42">
        <f t="shared" si="16"/>
        <v>4.31069322062874</v>
      </c>
      <c r="R42">
        <f t="shared" si="17"/>
        <v>43.24803618648757</v>
      </c>
    </row>
    <row r="43" spans="2:18" ht="12.75">
      <c r="B43">
        <v>4000</v>
      </c>
      <c r="C43">
        <f t="shared" si="6"/>
        <v>16000000</v>
      </c>
      <c r="D43">
        <f t="shared" si="2"/>
        <v>64000000000</v>
      </c>
      <c r="E43">
        <f t="shared" si="7"/>
        <v>1.2420624572977774</v>
      </c>
      <c r="F43">
        <f t="shared" si="8"/>
        <v>48.44848076026807</v>
      </c>
      <c r="G43">
        <f t="shared" si="9"/>
        <v>6.461215495940075</v>
      </c>
      <c r="H43">
        <f t="shared" si="3"/>
        <v>1.6165163975870167</v>
      </c>
      <c r="I43">
        <f t="shared" si="4"/>
        <v>0.3166030325645705</v>
      </c>
      <c r="J43">
        <f t="shared" si="5"/>
        <v>0.31438013450250935</v>
      </c>
      <c r="K43">
        <f t="shared" si="10"/>
        <v>1.9407225895277773</v>
      </c>
      <c r="L43">
        <f t="shared" si="11"/>
        <v>5000</v>
      </c>
      <c r="M43">
        <f t="shared" si="12"/>
        <v>2.3959538142318237</v>
      </c>
      <c r="N43">
        <f t="shared" si="13"/>
        <v>6858.710562414268</v>
      </c>
      <c r="O43">
        <f t="shared" si="14"/>
        <v>2.558610333587551</v>
      </c>
      <c r="P43">
        <f t="shared" si="15"/>
        <v>5303.194366712392</v>
      </c>
      <c r="Q43">
        <f t="shared" si="16"/>
        <v>4.414874700869514</v>
      </c>
      <c r="R43">
        <f t="shared" si="17"/>
        <v>48.44848076026806</v>
      </c>
    </row>
    <row r="44" spans="2:18" ht="12.75">
      <c r="B44">
        <v>4500</v>
      </c>
      <c r="C44">
        <f t="shared" si="6"/>
        <v>20250000</v>
      </c>
      <c r="D44">
        <f t="shared" si="2"/>
        <v>91125000000</v>
      </c>
      <c r="E44">
        <f t="shared" si="7"/>
        <v>1.2403489818517666</v>
      </c>
      <c r="F44">
        <f t="shared" si="8"/>
        <v>53.30020767242253</v>
      </c>
      <c r="G44">
        <f t="shared" si="9"/>
        <v>6.45230198757451</v>
      </c>
      <c r="H44">
        <f t="shared" si="3"/>
        <v>1.6507616018112006</v>
      </c>
      <c r="I44">
        <f t="shared" si="4"/>
        <v>0.31616626586315016</v>
      </c>
      <c r="J44">
        <f t="shared" si="5"/>
        <v>0.353677651315323</v>
      </c>
      <c r="K44">
        <f t="shared" si="10"/>
        <v>1.9380452841433853</v>
      </c>
      <c r="L44">
        <f t="shared" si="11"/>
        <v>5625</v>
      </c>
      <c r="M44">
        <f t="shared" si="12"/>
        <v>2.392648498942451</v>
      </c>
      <c r="N44">
        <f t="shared" si="13"/>
        <v>7716.049382716051</v>
      </c>
      <c r="O44">
        <f t="shared" si="14"/>
        <v>2.5550806270444117</v>
      </c>
      <c r="P44">
        <f t="shared" si="15"/>
        <v>5966.0936625514405</v>
      </c>
      <c r="Q44">
        <f t="shared" si="16"/>
        <v>4.508401921491054</v>
      </c>
      <c r="R44">
        <f t="shared" si="17"/>
        <v>53.300207672422516</v>
      </c>
    </row>
    <row r="45" spans="2:18" ht="12.75">
      <c r="B45">
        <v>5000</v>
      </c>
      <c r="C45">
        <f t="shared" si="6"/>
        <v>25000000</v>
      </c>
      <c r="D45">
        <f t="shared" si="2"/>
        <v>125000000000</v>
      </c>
      <c r="E45">
        <f t="shared" si="7"/>
        <v>1.2323125272952236</v>
      </c>
      <c r="F45">
        <f t="shared" si="8"/>
        <v>57.7684648949092</v>
      </c>
      <c r="G45">
        <f t="shared" si="9"/>
        <v>6.410496308312517</v>
      </c>
      <c r="H45">
        <f t="shared" si="3"/>
        <v>1.68134521353169</v>
      </c>
      <c r="I45">
        <f t="shared" si="4"/>
        <v>0.3141177651064295</v>
      </c>
      <c r="J45">
        <f t="shared" si="5"/>
        <v>0.39297516812813665</v>
      </c>
      <c r="K45">
        <f t="shared" si="10"/>
        <v>1.9254883238987868</v>
      </c>
      <c r="L45">
        <f t="shared" si="11"/>
        <v>6250</v>
      </c>
      <c r="M45">
        <f t="shared" si="12"/>
        <v>2.377146078887391</v>
      </c>
      <c r="N45">
        <f t="shared" si="13"/>
        <v>8573.388203017836</v>
      </c>
      <c r="O45">
        <f t="shared" si="14"/>
        <v>2.5385257786525584</v>
      </c>
      <c r="P45">
        <f t="shared" si="15"/>
        <v>6628.99295839049</v>
      </c>
      <c r="Q45">
        <f t="shared" si="16"/>
        <v>4.591928951496785</v>
      </c>
      <c r="R45">
        <f t="shared" si="17"/>
        <v>57.76846489490918</v>
      </c>
    </row>
    <row r="46" spans="2:18" ht="12.75">
      <c r="B46">
        <v>5500</v>
      </c>
      <c r="C46">
        <f aca="true" t="shared" si="18" ref="C46:C66">B46*B46</f>
        <v>30250000</v>
      </c>
      <c r="D46">
        <f aca="true" t="shared" si="19" ref="D46:D66">B46*C46</f>
        <v>166375000000</v>
      </c>
      <c r="E46">
        <f aca="true" t="shared" si="20" ref="E46:E66">TREND($E$20:$E$28,$B$20:$D$28,B46:D46,TRUE)</f>
        <v>1.2181763245421204</v>
      </c>
      <c r="F46">
        <f t="shared" si="8"/>
        <v>61.818500399686336</v>
      </c>
      <c r="G46">
        <f t="shared" si="9"/>
        <v>6.336959706553526</v>
      </c>
      <c r="H46">
        <f t="shared" si="3"/>
        <v>1.7084852338113548</v>
      </c>
      <c r="I46">
        <f t="shared" si="4"/>
        <v>0.31051443209021623</v>
      </c>
      <c r="J46">
        <f t="shared" si="5"/>
        <v>0.4322726849409503</v>
      </c>
      <c r="K46">
        <f t="shared" si="10"/>
        <v>1.9034005070970632</v>
      </c>
      <c r="L46">
        <f t="shared" si="11"/>
        <v>6875</v>
      </c>
      <c r="M46">
        <f t="shared" si="12"/>
        <v>2.3498771692556333</v>
      </c>
      <c r="N46">
        <f t="shared" si="13"/>
        <v>9430.727023319618</v>
      </c>
      <c r="O46">
        <f t="shared" si="14"/>
        <v>2.509405637206155</v>
      </c>
      <c r="P46">
        <f t="shared" si="15"/>
        <v>7291.892254229539</v>
      </c>
      <c r="Q46">
        <f t="shared" si="16"/>
        <v>4.666051174502152</v>
      </c>
      <c r="R46">
        <f t="shared" si="17"/>
        <v>61.818500399686314</v>
      </c>
    </row>
    <row r="47" spans="2:18" ht="12.75">
      <c r="B47">
        <v>6000</v>
      </c>
      <c r="C47">
        <f t="shared" si="18"/>
        <v>36000000</v>
      </c>
      <c r="D47">
        <f t="shared" si="19"/>
        <v>216000000000</v>
      </c>
      <c r="E47">
        <f t="shared" si="20"/>
        <v>1.19816360450643</v>
      </c>
      <c r="F47">
        <f t="shared" si="8"/>
        <v>65.41556215871222</v>
      </c>
      <c r="G47">
        <f t="shared" si="9"/>
        <v>6.23285343069697</v>
      </c>
      <c r="H47">
        <f t="shared" si="3"/>
        <v>1.7323799428017472</v>
      </c>
      <c r="I47">
        <f t="shared" si="4"/>
        <v>0.30541316861031836</v>
      </c>
      <c r="J47">
        <f t="shared" si="5"/>
        <v>0.471570201753764</v>
      </c>
      <c r="K47">
        <f t="shared" si="10"/>
        <v>1.8721306320412967</v>
      </c>
      <c r="L47">
        <f t="shared" si="11"/>
        <v>7500</v>
      </c>
      <c r="M47">
        <f t="shared" si="12"/>
        <v>2.3112723852361685</v>
      </c>
      <c r="N47">
        <f t="shared" si="13"/>
        <v>10288.0658436214</v>
      </c>
      <c r="O47">
        <f t="shared" si="14"/>
        <v>2.4681800514993677</v>
      </c>
      <c r="P47">
        <f t="shared" si="15"/>
        <v>7954.791550068588</v>
      </c>
      <c r="Q47">
        <f t="shared" si="16"/>
        <v>4.731310114259145</v>
      </c>
      <c r="R47">
        <f t="shared" si="17"/>
        <v>65.4155621587122</v>
      </c>
    </row>
    <row r="48" spans="2:18" ht="12.75">
      <c r="B48">
        <v>6500</v>
      </c>
      <c r="C48">
        <f t="shared" si="18"/>
        <v>42250000</v>
      </c>
      <c r="D48">
        <f t="shared" si="19"/>
        <v>274625000000</v>
      </c>
      <c r="E48">
        <f t="shared" si="20"/>
        <v>1.172497598102124</v>
      </c>
      <c r="F48">
        <f t="shared" si="8"/>
        <v>68.52489814394508</v>
      </c>
      <c r="G48">
        <f t="shared" si="9"/>
        <v>6.0993387291422785</v>
      </c>
      <c r="H48">
        <f t="shared" si="3"/>
        <v>1.7532093206049466</v>
      </c>
      <c r="I48">
        <f t="shared" si="4"/>
        <v>0.2988708764625437</v>
      </c>
      <c r="J48">
        <f t="shared" si="5"/>
        <v>0.5108677185665776</v>
      </c>
      <c r="K48">
        <f t="shared" si="10"/>
        <v>1.8320274970345687</v>
      </c>
      <c r="L48">
        <f t="shared" si="11"/>
        <v>8125</v>
      </c>
      <c r="M48">
        <f t="shared" si="12"/>
        <v>2.261762342017986</v>
      </c>
      <c r="N48">
        <f t="shared" si="13"/>
        <v>11145.404663923184</v>
      </c>
      <c r="O48">
        <f t="shared" si="14"/>
        <v>2.4153088703263603</v>
      </c>
      <c r="P48">
        <f t="shared" si="15"/>
        <v>8617.690845907637</v>
      </c>
      <c r="Q48">
        <f t="shared" si="16"/>
        <v>4.788197315178025</v>
      </c>
      <c r="R48">
        <f t="shared" si="17"/>
        <v>68.52489814394508</v>
      </c>
    </row>
    <row r="49" spans="2:18" ht="12.75">
      <c r="B49">
        <v>7000</v>
      </c>
      <c r="C49">
        <f t="shared" si="18"/>
        <v>49000000</v>
      </c>
      <c r="D49">
        <f t="shared" si="19"/>
        <v>343000000000</v>
      </c>
      <c r="E49">
        <f t="shared" si="20"/>
        <v>1.1414015362431753</v>
      </c>
      <c r="F49">
        <f t="shared" si="8"/>
        <v>71.11175632734322</v>
      </c>
      <c r="G49">
        <f t="shared" si="9"/>
        <v>5.937576850288886</v>
      </c>
      <c r="H49">
        <f t="shared" si="3"/>
        <v>1.7711361153118388</v>
      </c>
      <c r="I49">
        <f t="shared" si="4"/>
        <v>0.2909444574427002</v>
      </c>
      <c r="J49">
        <f t="shared" si="5"/>
        <v>0.5501652353793913</v>
      </c>
      <c r="K49">
        <f t="shared" si="10"/>
        <v>1.7834399003799615</v>
      </c>
      <c r="L49">
        <f t="shared" si="11"/>
        <v>8750</v>
      </c>
      <c r="M49">
        <f t="shared" si="12"/>
        <v>2.201777654790076</v>
      </c>
      <c r="N49">
        <f t="shared" si="13"/>
        <v>12002.743484224968</v>
      </c>
      <c r="O49">
        <f t="shared" si="14"/>
        <v>2.3512519424812988</v>
      </c>
      <c r="P49">
        <f t="shared" si="15"/>
        <v>9280.590141746687</v>
      </c>
      <c r="Q49">
        <f t="shared" si="16"/>
        <v>4.837157259251144</v>
      </c>
      <c r="R49">
        <f t="shared" si="17"/>
        <v>71.11175632734323</v>
      </c>
    </row>
    <row r="50" spans="2:18" ht="12.75">
      <c r="B50">
        <v>7500</v>
      </c>
      <c r="C50">
        <f t="shared" si="18"/>
        <v>56250000</v>
      </c>
      <c r="D50">
        <f t="shared" si="19"/>
        <v>421875000000</v>
      </c>
      <c r="E50">
        <f t="shared" si="20"/>
        <v>1.1050986498435562</v>
      </c>
      <c r="F50">
        <f t="shared" si="8"/>
        <v>73.14138468086487</v>
      </c>
      <c r="G50">
        <f t="shared" si="9"/>
        <v>5.748729042536223</v>
      </c>
      <c r="H50">
        <f t="shared" si="3"/>
        <v>1.7863065261204352</v>
      </c>
      <c r="I50">
        <f t="shared" si="4"/>
        <v>0.28169081334659585</v>
      </c>
      <c r="J50">
        <f t="shared" si="5"/>
        <v>0.5894627521922049</v>
      </c>
      <c r="K50">
        <f t="shared" si="10"/>
        <v>1.7267166403805565</v>
      </c>
      <c r="L50">
        <f t="shared" si="11"/>
        <v>9375</v>
      </c>
      <c r="M50">
        <f t="shared" si="12"/>
        <v>2.1317489387414277</v>
      </c>
      <c r="N50">
        <f t="shared" si="13"/>
        <v>12860.082304526752</v>
      </c>
      <c r="O50">
        <f t="shared" si="14"/>
        <v>2.2764691167583475</v>
      </c>
      <c r="P50">
        <f t="shared" si="15"/>
        <v>9943.489437585735</v>
      </c>
      <c r="Q50">
        <f t="shared" si="16"/>
        <v>4.878589231720242</v>
      </c>
      <c r="R50">
        <f t="shared" si="17"/>
        <v>73.14138468086487</v>
      </c>
    </row>
    <row r="51" spans="2:18" ht="12.75">
      <c r="B51">
        <v>8000</v>
      </c>
      <c r="C51">
        <f t="shared" si="18"/>
        <v>64000000</v>
      </c>
      <c r="D51">
        <f t="shared" si="19"/>
        <v>512000000000</v>
      </c>
      <c r="E51">
        <f t="shared" si="20"/>
        <v>1.063812169817239</v>
      </c>
      <c r="F51">
        <f t="shared" si="8"/>
        <v>74.5790311764683</v>
      </c>
      <c r="G51">
        <f t="shared" si="9"/>
        <v>5.53395655428372</v>
      </c>
      <c r="H51">
        <f t="shared" si="3"/>
        <v>1.7988504330479982</v>
      </c>
      <c r="I51">
        <f t="shared" si="4"/>
        <v>0.27116684597003826</v>
      </c>
      <c r="J51">
        <f t="shared" si="5"/>
        <v>0.6287602690050187</v>
      </c>
      <c r="K51">
        <f t="shared" si="10"/>
        <v>1.6622065153394359</v>
      </c>
      <c r="L51">
        <f t="shared" si="11"/>
        <v>10000</v>
      </c>
      <c r="M51">
        <f t="shared" si="12"/>
        <v>2.0521068090610317</v>
      </c>
      <c r="N51">
        <f t="shared" si="13"/>
        <v>13717.421124828536</v>
      </c>
      <c r="O51">
        <f t="shared" si="14"/>
        <v>2.191420241951671</v>
      </c>
      <c r="P51">
        <f t="shared" si="15"/>
        <v>10606.388733424785</v>
      </c>
      <c r="Q51">
        <f t="shared" si="16"/>
        <v>4.912847948444195</v>
      </c>
      <c r="R51">
        <f t="shared" si="17"/>
        <v>74.57903117646832</v>
      </c>
    </row>
    <row r="52" spans="2:18" ht="12.75">
      <c r="B52">
        <v>8500</v>
      </c>
      <c r="C52">
        <f t="shared" si="18"/>
        <v>72250000</v>
      </c>
      <c r="D52">
        <f t="shared" si="19"/>
        <v>614125000000</v>
      </c>
      <c r="E52">
        <f t="shared" si="20"/>
        <v>1.0177653270781954</v>
      </c>
      <c r="F52">
        <f t="shared" si="8"/>
        <v>75.38994378611181</v>
      </c>
      <c r="G52">
        <f t="shared" si="9"/>
        <v>5.294420633930808</v>
      </c>
      <c r="H52">
        <f t="shared" si="3"/>
        <v>1.8088810486162894</v>
      </c>
      <c r="I52">
        <f t="shared" si="4"/>
        <v>0.25942945710883564</v>
      </c>
      <c r="J52">
        <f t="shared" si="5"/>
        <v>0.6680577858178323</v>
      </c>
      <c r="K52">
        <f t="shared" si="10"/>
        <v>1.5902583235596803</v>
      </c>
      <c r="L52">
        <f t="shared" si="11"/>
        <v>10625</v>
      </c>
      <c r="M52">
        <f t="shared" si="12"/>
        <v>1.963281880937877</v>
      </c>
      <c r="N52">
        <f t="shared" si="13"/>
        <v>14574.759945130318</v>
      </c>
      <c r="O52">
        <f t="shared" si="14"/>
        <v>2.096565166855434</v>
      </c>
      <c r="P52">
        <f t="shared" si="15"/>
        <v>11269.288029263833</v>
      </c>
      <c r="Q52">
        <f t="shared" si="16"/>
        <v>4.940242604615143</v>
      </c>
      <c r="R52">
        <f t="shared" si="17"/>
        <v>75.3899437861118</v>
      </c>
    </row>
    <row r="53" spans="2:18" ht="12.75">
      <c r="B53">
        <v>9000</v>
      </c>
      <c r="C53">
        <f t="shared" si="18"/>
        <v>81000000</v>
      </c>
      <c r="D53">
        <f t="shared" si="19"/>
        <v>729000000000</v>
      </c>
      <c r="E53">
        <f t="shared" si="20"/>
        <v>0.9671813525403988</v>
      </c>
      <c r="F53">
        <f t="shared" si="8"/>
        <v>75.53937048175362</v>
      </c>
      <c r="G53">
        <f t="shared" si="9"/>
        <v>5.03128252987692</v>
      </c>
      <c r="H53">
        <f t="shared" si="3"/>
        <v>1.8164937752892045</v>
      </c>
      <c r="I53">
        <f t="shared" si="4"/>
        <v>0.24653554855879564</v>
      </c>
      <c r="J53">
        <f t="shared" si="5"/>
        <v>0.707355302630646</v>
      </c>
      <c r="K53">
        <f t="shared" si="10"/>
        <v>1.511220863344373</v>
      </c>
      <c r="L53">
        <f t="shared" si="11"/>
        <v>11250</v>
      </c>
      <c r="M53">
        <f t="shared" si="12"/>
        <v>1.8657047695609545</v>
      </c>
      <c r="N53">
        <f t="shared" si="13"/>
        <v>15432.098765432102</v>
      </c>
      <c r="O53">
        <f t="shared" si="14"/>
        <v>1.9923637402638021</v>
      </c>
      <c r="P53">
        <f t="shared" si="15"/>
        <v>11932.187325102881</v>
      </c>
      <c r="Q53">
        <f t="shared" si="16"/>
        <v>4.961033754301628</v>
      </c>
      <c r="R53">
        <f t="shared" si="17"/>
        <v>75.53937048175362</v>
      </c>
    </row>
    <row r="54" spans="2:18" ht="12.75">
      <c r="B54">
        <v>9500</v>
      </c>
      <c r="C54">
        <f t="shared" si="18"/>
        <v>90250000</v>
      </c>
      <c r="D54">
        <f t="shared" si="19"/>
        <v>857375000000</v>
      </c>
      <c r="E54">
        <f t="shared" si="20"/>
        <v>0.912283477117821</v>
      </c>
      <c r="F54">
        <f t="shared" si="8"/>
        <v>74.99255923535202</v>
      </c>
      <c r="G54">
        <f t="shared" si="9"/>
        <v>4.745703490521487</v>
      </c>
      <c r="H54">
        <f t="shared" si="3"/>
        <v>1.8217638955298223</v>
      </c>
      <c r="I54">
        <f t="shared" si="4"/>
        <v>0.23254202211572628</v>
      </c>
      <c r="J54">
        <f t="shared" si="5"/>
        <v>0.7466528194434596</v>
      </c>
      <c r="K54">
        <f t="shared" si="10"/>
        <v>1.4254429329965952</v>
      </c>
      <c r="L54">
        <f t="shared" si="11"/>
        <v>11875</v>
      </c>
      <c r="M54">
        <f t="shared" si="12"/>
        <v>1.7598060901192534</v>
      </c>
      <c r="N54">
        <f t="shared" si="13"/>
        <v>16289.437585733885</v>
      </c>
      <c r="O54">
        <f t="shared" si="14"/>
        <v>1.87927581097094</v>
      </c>
      <c r="P54">
        <f t="shared" si="15"/>
        <v>12595.086620941933</v>
      </c>
      <c r="Q54">
        <f t="shared" si="16"/>
        <v>4.975427001753726</v>
      </c>
      <c r="R54">
        <f t="shared" si="17"/>
        <v>74.99255923535202</v>
      </c>
    </row>
    <row r="55" spans="2:18" ht="12.75">
      <c r="B55">
        <v>10000</v>
      </c>
      <c r="C55">
        <f t="shared" si="18"/>
        <v>100000000</v>
      </c>
      <c r="D55">
        <f t="shared" si="19"/>
        <v>1000000000000</v>
      </c>
      <c r="E55">
        <f t="shared" si="20"/>
        <v>0.8532949317244344</v>
      </c>
      <c r="F55">
        <f t="shared" si="8"/>
        <v>73.71475801886527</v>
      </c>
      <c r="G55">
        <f t="shared" si="9"/>
        <v>4.438844764263941</v>
      </c>
      <c r="H55">
        <f t="shared" si="3"/>
        <v>1.8247424398722616</v>
      </c>
      <c r="I55">
        <f t="shared" si="4"/>
        <v>0.21750577957543543</v>
      </c>
      <c r="J55">
        <f t="shared" si="5"/>
        <v>0.7859503362562733</v>
      </c>
      <c r="K55">
        <f t="shared" si="10"/>
        <v>1.3332733308194287</v>
      </c>
      <c r="L55">
        <f t="shared" si="11"/>
        <v>12500</v>
      </c>
      <c r="M55">
        <f t="shared" si="12"/>
        <v>1.6460164578017638</v>
      </c>
      <c r="N55">
        <f t="shared" si="13"/>
        <v>17146.77640603567</v>
      </c>
      <c r="O55">
        <f t="shared" si="14"/>
        <v>1.7577612277710124</v>
      </c>
      <c r="P55">
        <f t="shared" si="15"/>
        <v>13257.98591678098</v>
      </c>
      <c r="Q55">
        <f t="shared" si="16"/>
        <v>4.983561716676805</v>
      </c>
      <c r="R55">
        <f t="shared" si="17"/>
        <v>73.71475801886528</v>
      </c>
    </row>
    <row r="56" spans="2:18" ht="12.75">
      <c r="B56">
        <v>10500</v>
      </c>
      <c r="C56">
        <f t="shared" si="18"/>
        <v>110250000</v>
      </c>
      <c r="D56">
        <f t="shared" si="19"/>
        <v>1157625000000</v>
      </c>
      <c r="E56">
        <f t="shared" si="20"/>
        <v>0.790438947274211</v>
      </c>
      <c r="F56">
        <f t="shared" si="8"/>
        <v>71.67121480425163</v>
      </c>
      <c r="G56">
        <f t="shared" si="9"/>
        <v>4.111867599503711</v>
      </c>
      <c r="H56">
        <f t="shared" si="3"/>
        <v>1.8254490488354156</v>
      </c>
      <c r="I56">
        <f t="shared" si="4"/>
        <v>0.20148372273373089</v>
      </c>
      <c r="J56">
        <f t="shared" si="5"/>
        <v>0.825247853069087</v>
      </c>
      <c r="K56">
        <f t="shared" si="10"/>
        <v>1.2350608551159548</v>
      </c>
      <c r="L56">
        <f t="shared" si="11"/>
        <v>13125</v>
      </c>
      <c r="M56">
        <f t="shared" si="12"/>
        <v>1.524766487797475</v>
      </c>
      <c r="N56">
        <f t="shared" si="13"/>
        <v>18004.11522633745</v>
      </c>
      <c r="O56">
        <f t="shared" si="14"/>
        <v>1.6282798394581837</v>
      </c>
      <c r="P56">
        <f t="shared" si="15"/>
        <v>13920.88521262003</v>
      </c>
      <c r="Q56">
        <f t="shared" si="16"/>
        <v>4.985491539374238</v>
      </c>
      <c r="R56">
        <f t="shared" si="17"/>
        <v>71.67121480425163</v>
      </c>
    </row>
    <row r="57" spans="2:18" ht="12.75">
      <c r="B57">
        <v>11000</v>
      </c>
      <c r="C57">
        <f t="shared" si="18"/>
        <v>121000000</v>
      </c>
      <c r="D57">
        <f t="shared" si="19"/>
        <v>1331000000000</v>
      </c>
      <c r="E57">
        <f t="shared" si="20"/>
        <v>0.723938754681124</v>
      </c>
      <c r="F57">
        <f t="shared" si="8"/>
        <v>68.82717756346936</v>
      </c>
      <c r="G57">
        <f t="shared" si="9"/>
        <v>3.765933244640232</v>
      </c>
      <c r="H57">
        <f t="shared" si="3"/>
        <v>1.8238595944009932</v>
      </c>
      <c r="I57">
        <f t="shared" si="4"/>
        <v>0.18453275338642075</v>
      </c>
      <c r="J57">
        <f t="shared" si="5"/>
        <v>0.8645453698819006</v>
      </c>
      <c r="K57">
        <f t="shared" si="10"/>
        <v>1.1311543041892562</v>
      </c>
      <c r="L57">
        <f t="shared" si="11"/>
        <v>13750</v>
      </c>
      <c r="M57">
        <f t="shared" si="12"/>
        <v>1.3964867952953781</v>
      </c>
      <c r="N57">
        <f t="shared" si="13"/>
        <v>18861.454046639235</v>
      </c>
      <c r="O57">
        <f t="shared" si="14"/>
        <v>1.4912914948266198</v>
      </c>
      <c r="P57">
        <f t="shared" si="15"/>
        <v>14583.784508459077</v>
      </c>
      <c r="Q57">
        <f t="shared" si="16"/>
        <v>4.9811505737142605</v>
      </c>
      <c r="R57">
        <f t="shared" si="17"/>
        <v>68.82717756346938</v>
      </c>
    </row>
    <row r="58" spans="2:18" ht="12.75">
      <c r="B58">
        <v>11500</v>
      </c>
      <c r="C58">
        <f t="shared" si="18"/>
        <v>132250000</v>
      </c>
      <c r="D58">
        <f t="shared" si="19"/>
        <v>1520875000000</v>
      </c>
      <c r="E58">
        <f t="shared" si="20"/>
        <v>0.654017584859145</v>
      </c>
      <c r="F58">
        <f t="shared" si="8"/>
        <v>65.14789426847672</v>
      </c>
      <c r="G58">
        <f t="shared" si="9"/>
        <v>3.4022029480729334</v>
      </c>
      <c r="H58">
        <f t="shared" si="3"/>
        <v>1.8198841147312237</v>
      </c>
      <c r="I58">
        <f t="shared" si="4"/>
        <v>0.1667097733293127</v>
      </c>
      <c r="J58">
        <f t="shared" si="5"/>
        <v>0.9038428866947144</v>
      </c>
      <c r="K58">
        <f t="shared" si="10"/>
        <v>1.021902476342414</v>
      </c>
      <c r="L58">
        <f t="shared" si="11"/>
        <v>14375</v>
      </c>
      <c r="M58">
        <f t="shared" si="12"/>
        <v>1.2616079954844617</v>
      </c>
      <c r="N58">
        <f t="shared" si="13"/>
        <v>19718.792866941018</v>
      </c>
      <c r="O58">
        <f t="shared" si="14"/>
        <v>1.3472560426704847</v>
      </c>
      <c r="P58">
        <f t="shared" si="15"/>
        <v>15246.683804298129</v>
      </c>
      <c r="Q58">
        <f t="shared" si="16"/>
        <v>4.970293124545118</v>
      </c>
      <c r="R58">
        <f t="shared" si="17"/>
        <v>65.14789426847672</v>
      </c>
    </row>
    <row r="59" spans="2:18" ht="12.75">
      <c r="B59">
        <v>12000</v>
      </c>
      <c r="C59">
        <f t="shared" si="18"/>
        <v>144000000</v>
      </c>
      <c r="D59">
        <f t="shared" si="19"/>
        <v>1728000000000</v>
      </c>
      <c r="E59">
        <f t="shared" si="20"/>
        <v>0.5808986687222464</v>
      </c>
      <c r="F59">
        <f t="shared" si="8"/>
        <v>60.598612891231994</v>
      </c>
      <c r="G59">
        <f t="shared" si="9"/>
        <v>3.0218379582012465</v>
      </c>
      <c r="H59">
        <f t="shared" si="3"/>
        <v>1.813325609599271</v>
      </c>
      <c r="I59">
        <f t="shared" si="4"/>
        <v>0.14807168435821472</v>
      </c>
      <c r="J59">
        <f t="shared" si="5"/>
        <v>0.943140403507528</v>
      </c>
      <c r="K59">
        <f t="shared" si="10"/>
        <v>0.90765416987851</v>
      </c>
      <c r="L59">
        <f t="shared" si="11"/>
        <v>15000</v>
      </c>
      <c r="M59">
        <f t="shared" si="12"/>
        <v>1.120560703553716</v>
      </c>
      <c r="N59">
        <f t="shared" si="13"/>
        <v>20576.1316872428</v>
      </c>
      <c r="O59">
        <f t="shared" si="14"/>
        <v>1.1966333317839435</v>
      </c>
      <c r="P59">
        <f t="shared" si="15"/>
        <v>15909.583100137175</v>
      </c>
      <c r="Q59">
        <f t="shared" si="16"/>
        <v>4.952381163722572</v>
      </c>
      <c r="R59">
        <f t="shared" si="17"/>
        <v>60.598612891231994</v>
      </c>
    </row>
    <row r="60" spans="2:18" ht="12.75">
      <c r="B60">
        <v>12500</v>
      </c>
      <c r="C60">
        <f t="shared" si="18"/>
        <v>156250000</v>
      </c>
      <c r="D60">
        <f t="shared" si="19"/>
        <v>1953125000000</v>
      </c>
      <c r="E60">
        <f t="shared" si="20"/>
        <v>0.504805237184401</v>
      </c>
      <c r="F60">
        <f t="shared" si="8"/>
        <v>55.14458140369342</v>
      </c>
      <c r="G60">
        <f t="shared" si="9"/>
        <v>2.6259995234246043</v>
      </c>
      <c r="H60">
        <f t="shared" si="3"/>
        <v>1.8037978779713153</v>
      </c>
      <c r="I60">
        <f t="shared" si="4"/>
        <v>0.1286753882689347</v>
      </c>
      <c r="J60">
        <f t="shared" si="5"/>
        <v>0.9824379203203415</v>
      </c>
      <c r="K60">
        <f t="shared" si="10"/>
        <v>0.7887581831006265</v>
      </c>
      <c r="L60">
        <f t="shared" si="11"/>
        <v>15625</v>
      </c>
      <c r="M60">
        <f t="shared" si="12"/>
        <v>0.9737755346921314</v>
      </c>
      <c r="N60">
        <f t="shared" si="13"/>
        <v>21433.470507544585</v>
      </c>
      <c r="O60">
        <f t="shared" si="14"/>
        <v>1.0398832109611613</v>
      </c>
      <c r="P60">
        <f t="shared" si="15"/>
        <v>16572.482395976225</v>
      </c>
      <c r="Q60">
        <f t="shared" si="16"/>
        <v>4.926359935986358</v>
      </c>
      <c r="R60">
        <f t="shared" si="17"/>
        <v>55.14458140369343</v>
      </c>
    </row>
    <row r="61" spans="2:18" ht="12.75">
      <c r="B61">
        <v>13000</v>
      </c>
      <c r="C61">
        <f t="shared" si="18"/>
        <v>169000000</v>
      </c>
      <c r="D61">
        <f t="shared" si="19"/>
        <v>2197000000000</v>
      </c>
      <c r="E61">
        <f t="shared" si="20"/>
        <v>0.4259605211595806</v>
      </c>
      <c r="F61">
        <f t="shared" si="8"/>
        <v>48.751047777819295</v>
      </c>
      <c r="G61">
        <f t="shared" si="9"/>
        <v>2.2158488921424366</v>
      </c>
      <c r="H61">
        <f>B61*G61/F61*100/550/60</f>
        <v>1.7905464793497725</v>
      </c>
      <c r="I61">
        <f t="shared" si="4"/>
        <v>0.10857778685728048</v>
      </c>
      <c r="J61">
        <f t="shared" si="5"/>
        <v>1.0217354371331553</v>
      </c>
      <c r="K61">
        <f t="shared" si="10"/>
        <v>0.6655633143118447</v>
      </c>
      <c r="L61">
        <f t="shared" si="11"/>
        <v>16250</v>
      </c>
      <c r="M61">
        <f t="shared" si="12"/>
        <v>0.8216831040886972</v>
      </c>
      <c r="N61">
        <f t="shared" si="13"/>
        <v>22290.809327846368</v>
      </c>
      <c r="O61">
        <f t="shared" si="14"/>
        <v>0.8774655289963026</v>
      </c>
      <c r="P61">
        <f t="shared" si="15"/>
        <v>17235.381691815273</v>
      </c>
      <c r="Q61">
        <f t="shared" si="16"/>
        <v>4.890168985735118</v>
      </c>
      <c r="R61">
        <f t="shared" si="17"/>
        <v>48.75104777781928</v>
      </c>
    </row>
    <row r="62" spans="2:18" ht="12.75">
      <c r="B62">
        <v>13500</v>
      </c>
      <c r="C62">
        <f t="shared" si="18"/>
        <v>182250000</v>
      </c>
      <c r="D62">
        <f t="shared" si="19"/>
        <v>2460375000000</v>
      </c>
      <c r="E62">
        <f t="shared" si="20"/>
        <v>0.34458775156175836</v>
      </c>
      <c r="F62">
        <f t="shared" si="8"/>
        <v>41.38325998556786</v>
      </c>
      <c r="G62">
        <f t="shared" si="9"/>
        <v>1.7925473127541782</v>
      </c>
      <c r="H62">
        <f t="shared" si="3"/>
        <v>1.7720083193513794</v>
      </c>
      <c r="I62">
        <f t="shared" si="4"/>
        <v>0.08783578191906014</v>
      </c>
      <c r="J62">
        <f t="shared" si="5"/>
        <v>1.0610329539459689</v>
      </c>
      <c r="K62">
        <f t="shared" si="10"/>
        <v>0.5384183618152474</v>
      </c>
      <c r="L62">
        <f t="shared" si="11"/>
        <v>16875</v>
      </c>
      <c r="M62">
        <f t="shared" si="12"/>
        <v>0.6647140269324042</v>
      </c>
      <c r="N62">
        <f t="shared" si="13"/>
        <v>23148.148148148153</v>
      </c>
      <c r="O62">
        <f t="shared" si="14"/>
        <v>0.7098401346835335</v>
      </c>
      <c r="P62">
        <f t="shared" si="15"/>
        <v>17898.280987654325</v>
      </c>
      <c r="Q62">
        <f t="shared" si="16"/>
        <v>4.839539339354948</v>
      </c>
      <c r="R62">
        <f t="shared" si="17"/>
        <v>41.38325998556785</v>
      </c>
    </row>
    <row r="63" spans="2:18" ht="12.75">
      <c r="B63">
        <v>14000</v>
      </c>
      <c r="C63">
        <f t="shared" si="18"/>
        <v>196000000</v>
      </c>
      <c r="D63">
        <f t="shared" si="19"/>
        <v>2744000000000</v>
      </c>
      <c r="E63">
        <f t="shared" si="20"/>
        <v>0.2609101593049059</v>
      </c>
      <c r="F63">
        <f t="shared" si="8"/>
        <v>33.0064659988974</v>
      </c>
      <c r="G63">
        <f t="shared" si="9"/>
        <v>1.357256033659257</v>
      </c>
      <c r="H63">
        <f t="shared" si="3"/>
        <v>1.7445236035160374</v>
      </c>
      <c r="I63">
        <f t="shared" si="4"/>
        <v>0.06650627525008135</v>
      </c>
      <c r="J63">
        <f t="shared" si="5"/>
        <v>1.1003304707587827</v>
      </c>
      <c r="K63">
        <f t="shared" si="10"/>
        <v>0.4076721239139155</v>
      </c>
      <c r="L63">
        <f t="shared" si="11"/>
        <v>17500</v>
      </c>
      <c r="M63">
        <f t="shared" si="12"/>
        <v>0.5032989184122413</v>
      </c>
      <c r="N63">
        <f t="shared" si="13"/>
        <v>24005.486968449935</v>
      </c>
      <c r="O63">
        <f t="shared" si="14"/>
        <v>0.5374668768170174</v>
      </c>
      <c r="P63">
        <f t="shared" si="15"/>
        <v>18561.180283493373</v>
      </c>
      <c r="Q63">
        <f t="shared" si="16"/>
        <v>4.76447571687443</v>
      </c>
      <c r="R63">
        <f t="shared" si="17"/>
        <v>33.0064659988974</v>
      </c>
    </row>
    <row r="64" spans="2:18" ht="12.75">
      <c r="B64">
        <v>14500</v>
      </c>
      <c r="C64">
        <f t="shared" si="18"/>
        <v>210250000</v>
      </c>
      <c r="D64">
        <f t="shared" si="19"/>
        <v>3048625000000</v>
      </c>
      <c r="E64">
        <f t="shared" si="20"/>
        <v>0.17515097530299573</v>
      </c>
      <c r="F64">
        <f t="shared" si="8"/>
        <v>23.585913789766153</v>
      </c>
      <c r="G64">
        <f t="shared" si="9"/>
        <v>0.9111363032571056</v>
      </c>
      <c r="H64">
        <f>B64*G64/F64*100/550/60</f>
        <v>1.697401988243848</v>
      </c>
      <c r="I64">
        <f t="shared" si="4"/>
        <v>0.04464616864615209</v>
      </c>
      <c r="J64">
        <f t="shared" si="5"/>
        <v>1.1396279875715964</v>
      </c>
      <c r="K64">
        <f t="shared" si="10"/>
        <v>0.27367339891093084</v>
      </c>
      <c r="L64">
        <f t="shared" si="11"/>
        <v>18125</v>
      </c>
      <c r="M64">
        <f t="shared" si="12"/>
        <v>0.3378683937171985</v>
      </c>
      <c r="N64">
        <f t="shared" si="13"/>
        <v>24862.82578875172</v>
      </c>
      <c r="O64">
        <f t="shared" si="14"/>
        <v>0.3608056041909196</v>
      </c>
      <c r="P64">
        <f t="shared" si="15"/>
        <v>19224.07957933242</v>
      </c>
      <c r="Q64">
        <f t="shared" si="16"/>
        <v>4.635781676133592</v>
      </c>
      <c r="R64">
        <f t="shared" si="17"/>
        <v>23.585913789766153</v>
      </c>
    </row>
    <row r="65" spans="2:18" ht="12.75">
      <c r="B65">
        <v>15000</v>
      </c>
      <c r="C65">
        <f t="shared" si="18"/>
        <v>225000000</v>
      </c>
      <c r="D65">
        <f t="shared" si="19"/>
        <v>3375000000000</v>
      </c>
      <c r="E65">
        <f t="shared" si="20"/>
        <v>0.08753343046999995</v>
      </c>
      <c r="F65">
        <f t="shared" si="8"/>
        <v>13.08685133013239</v>
      </c>
      <c r="G65">
        <f t="shared" si="9"/>
        <v>0.455349369947154</v>
      </c>
      <c r="H65">
        <f t="shared" si="3"/>
        <v>1.5815644353126583</v>
      </c>
      <c r="I65">
        <f t="shared" si="4"/>
        <v>0.022312363903080154</v>
      </c>
      <c r="J65">
        <f t="shared" si="5"/>
        <v>1.1789255043844098</v>
      </c>
      <c r="K65">
        <f t="shared" si="10"/>
        <v>0.1367709851093749</v>
      </c>
      <c r="L65">
        <f t="shared" si="11"/>
        <v>18750</v>
      </c>
      <c r="M65">
        <f t="shared" si="12"/>
        <v>0.16885306803626532</v>
      </c>
      <c r="N65">
        <f t="shared" si="13"/>
        <v>25720.164609053503</v>
      </c>
      <c r="O65">
        <f t="shared" si="14"/>
        <v>0.1803161655994045</v>
      </c>
      <c r="P65">
        <f t="shared" si="15"/>
        <v>19886.97887517147</v>
      </c>
      <c r="Q65">
        <f t="shared" si="16"/>
        <v>4.319417250378354</v>
      </c>
      <c r="R65">
        <f t="shared" si="17"/>
        <v>13.086851330132387</v>
      </c>
    </row>
    <row r="66" spans="2:18" ht="12.75">
      <c r="B66">
        <v>15500</v>
      </c>
      <c r="C66">
        <f t="shared" si="18"/>
        <v>240250000</v>
      </c>
      <c r="D66">
        <f t="shared" si="19"/>
        <v>3723875000000</v>
      </c>
      <c r="E66">
        <f t="shared" si="20"/>
        <v>-0.0017192442801083896</v>
      </c>
      <c r="F66">
        <f t="shared" si="8"/>
        <v>1.474526591954401</v>
      </c>
      <c r="G66">
        <f t="shared" si="9"/>
        <v>-0.008943517871162487</v>
      </c>
      <c r="H66">
        <f t="shared" si="3"/>
        <v>-0.2848875880188684</v>
      </c>
      <c r="I66">
        <f t="shared" si="4"/>
        <v>-0.00043823718332637026</v>
      </c>
      <c r="J66">
        <f t="shared" si="5"/>
        <v>1.2182230211972236</v>
      </c>
      <c r="K66">
        <f t="shared" si="10"/>
        <v>-0.0026863191876693587</v>
      </c>
      <c r="L66">
        <f t="shared" si="11"/>
        <v>19375</v>
      </c>
      <c r="M66">
        <f t="shared" si="12"/>
        <v>-0.0033164434415671093</v>
      </c>
      <c r="N66">
        <f t="shared" si="13"/>
        <v>26577.50342935529</v>
      </c>
      <c r="O66">
        <f t="shared" si="14"/>
        <v>-0.0035415901633616565</v>
      </c>
      <c r="P66">
        <f t="shared" si="15"/>
        <v>20549.87817101052</v>
      </c>
      <c r="Q66">
        <f t="shared" si="16"/>
        <v>-0.7780576842979625</v>
      </c>
      <c r="R66">
        <f t="shared" si="17"/>
        <v>1.4745265919544008</v>
      </c>
    </row>
    <row r="67" ht="12.75"/>
    <row r="68" spans="2:10" ht="12.75">
      <c r="B68" t="s">
        <v>40</v>
      </c>
      <c r="J68" t="s">
        <v>41</v>
      </c>
    </row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4.25">
      <c r="B90" s="8" t="s">
        <v>45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1">
      <selection activeCell="L43" sqref="L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30" sqref="O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dcterms:created xsi:type="dcterms:W3CDTF">2001-07-27T11:52:51Z</dcterms:created>
  <dcterms:modified xsi:type="dcterms:W3CDTF">2002-06-11T20:15:56Z</dcterms:modified>
  <cp:category/>
  <cp:version/>
  <cp:contentType/>
  <cp:contentStatus/>
</cp:coreProperties>
</file>