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485" windowHeight="4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<sst xmlns="http://schemas.openxmlformats.org/spreadsheetml/2006/main" count="67" uniqueCount="56">
  <si>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J. M. Cimbala, November 2001</t>
  </si>
  <si>
    <t>Sample particle size distribution (Table 8.2 in Heinsohn, Cimbala text):</t>
  </si>
  <si>
    <t>Total:</t>
  </si>
  <si>
    <r>
      <t>D</t>
    </r>
    <r>
      <rPr>
        <b/>
        <vertAlign val="subscript"/>
        <sz val="10"/>
        <rFont val="Arial"/>
        <family val="2"/>
      </rPr>
      <t>p,min,j</t>
    </r>
    <r>
      <rPr>
        <b/>
        <sz val="10"/>
        <rFont val="Arial"/>
        <family val="0"/>
      </rPr>
      <t xml:space="preserve"> = minimum diameter in class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m)</t>
    </r>
  </si>
  <si>
    <r>
      <t>D</t>
    </r>
    <r>
      <rPr>
        <b/>
        <vertAlign val="subscript"/>
        <sz val="10"/>
        <rFont val="Arial"/>
        <family val="2"/>
      </rPr>
      <t>p,max,j</t>
    </r>
    <r>
      <rPr>
        <b/>
        <sz val="10"/>
        <rFont val="Arial"/>
        <family val="0"/>
      </rPr>
      <t xml:space="preserve"> = maximum diameter in class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m)</t>
    </r>
  </si>
  <si>
    <r>
      <t>D</t>
    </r>
    <r>
      <rPr>
        <b/>
        <sz val="10"/>
        <rFont val="Arial"/>
        <family val="0"/>
      </rPr>
      <t>D</t>
    </r>
    <r>
      <rPr>
        <b/>
        <vertAlign val="subscript"/>
        <sz val="10"/>
        <rFont val="Arial"/>
        <family val="2"/>
      </rPr>
      <t>p,j</t>
    </r>
    <r>
      <rPr>
        <b/>
        <sz val="10"/>
        <rFont val="Arial"/>
        <family val="0"/>
      </rPr>
      <t xml:space="preserve"> = class width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m)</t>
    </r>
  </si>
  <si>
    <r>
      <t>D</t>
    </r>
    <r>
      <rPr>
        <b/>
        <vertAlign val="subscript"/>
        <sz val="10"/>
        <rFont val="Arial"/>
        <family val="2"/>
      </rPr>
      <t>p,j</t>
    </r>
    <r>
      <rPr>
        <b/>
        <sz val="10"/>
        <rFont val="Arial"/>
        <family val="0"/>
      </rPr>
      <t xml:space="preserve"> = class midpoint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m)</t>
    </r>
  </si>
  <si>
    <r>
      <t>n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 xml:space="preserve"> = number of particles per class</t>
    </r>
  </si>
  <si>
    <t>Calculations:</t>
  </si>
  <si>
    <r>
      <t>D</t>
    </r>
    <r>
      <rPr>
        <vertAlign val="subscript"/>
        <sz val="10"/>
        <rFont val="Arial"/>
        <family val="2"/>
      </rPr>
      <t>p,am</t>
    </r>
    <r>
      <rPr>
        <sz val="10"/>
        <rFont val="Arial"/>
        <family val="0"/>
      </rPr>
      <t xml:space="preserve"> = </t>
    </r>
  </si>
  <si>
    <r>
      <t>m</t>
    </r>
    <r>
      <rPr>
        <sz val="10"/>
        <rFont val="Arial"/>
        <family val="0"/>
      </rPr>
      <t>m</t>
    </r>
  </si>
  <si>
    <r>
      <t>s</t>
    </r>
    <r>
      <rPr>
        <sz val="10"/>
        <rFont val="Arial"/>
        <family val="0"/>
      </rPr>
      <t xml:space="preserve"> = </t>
    </r>
  </si>
  <si>
    <r>
      <t>s</t>
    </r>
    <r>
      <rPr>
        <vertAlign val="subscript"/>
        <sz val="10"/>
        <rFont val="Times New Roman"/>
        <family val="1"/>
      </rPr>
      <t>g</t>
    </r>
    <r>
      <rPr>
        <sz val="10"/>
        <rFont val="Arial"/>
        <family val="0"/>
      </rPr>
      <t xml:space="preserve"> = </t>
    </r>
  </si>
  <si>
    <r>
      <t>D</t>
    </r>
    <r>
      <rPr>
        <vertAlign val="subscript"/>
        <sz val="10"/>
        <rFont val="Arial"/>
        <family val="2"/>
      </rPr>
      <t>p,gm</t>
    </r>
    <r>
      <rPr>
        <sz val="10"/>
        <rFont val="Arial"/>
        <family val="0"/>
      </rPr>
      <t xml:space="preserve"> = </t>
    </r>
  </si>
  <si>
    <t>Histogram:</t>
  </si>
  <si>
    <r>
      <t>f(D</t>
    </r>
    <r>
      <rPr>
        <b/>
        <vertAlign val="subscript"/>
        <sz val="10"/>
        <rFont val="Times New Roman"/>
        <family val="1"/>
      </rPr>
      <t>p,j</t>
    </r>
    <r>
      <rPr>
        <b/>
        <sz val="10"/>
        <rFont val="Times New Roman"/>
        <family val="1"/>
      </rPr>
      <t>) = n</t>
    </r>
    <r>
      <rPr>
        <b/>
        <vertAlign val="subscript"/>
        <sz val="10"/>
        <rFont val="Times New Roman"/>
        <family val="1"/>
      </rPr>
      <t>j</t>
    </r>
    <r>
      <rPr>
        <b/>
        <sz val="10"/>
        <rFont val="Times New Roman"/>
        <family val="1"/>
      </rPr>
      <t>/(n</t>
    </r>
    <r>
      <rPr>
        <b/>
        <vertAlign val="subscript"/>
        <sz val="10"/>
        <rFont val="Times New Roman"/>
        <family val="1"/>
      </rPr>
      <t>t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D</t>
    </r>
    <r>
      <rPr>
        <b/>
        <vertAlign val="subscript"/>
        <sz val="10"/>
        <rFont val="Arial"/>
        <family val="2"/>
      </rPr>
      <t>p,j</t>
    </r>
    <r>
      <rPr>
        <b/>
        <sz val="10"/>
        <rFont val="Arial"/>
        <family val="0"/>
      </rPr>
      <t>) = normalized number of particles per class width</t>
    </r>
  </si>
  <si>
    <t>PDF (linear scale):</t>
  </si>
  <si>
    <t>PDF (log scale):</t>
  </si>
  <si>
    <t>Cumulative distribution function (linear scale):</t>
  </si>
  <si>
    <r>
      <t>ln(D</t>
    </r>
    <r>
      <rPr>
        <b/>
        <vertAlign val="subscript"/>
        <sz val="10"/>
        <rFont val="Arial"/>
        <family val="2"/>
      </rPr>
      <t>p,j</t>
    </r>
    <r>
      <rPr>
        <b/>
        <sz val="10"/>
        <rFont val="Arial"/>
        <family val="0"/>
      </rPr>
      <t>)</t>
    </r>
  </si>
  <si>
    <t>Cumulative distribution function (log scale):</t>
  </si>
  <si>
    <r>
      <t>Calculation of D</t>
    </r>
    <r>
      <rPr>
        <b/>
        <vertAlign val="subscript"/>
        <sz val="10"/>
        <rFont val="Arial"/>
        <family val="2"/>
      </rPr>
      <t>p,50</t>
    </r>
    <r>
      <rPr>
        <b/>
        <sz val="10"/>
        <rFont val="Arial"/>
        <family val="2"/>
      </rPr>
      <t xml:space="preserve"> based on the plots:</t>
    </r>
  </si>
  <si>
    <t>required value</t>
  </si>
  <si>
    <r>
      <t>D</t>
    </r>
    <r>
      <rPr>
        <b/>
        <vertAlign val="subscript"/>
        <sz val="10"/>
        <rFont val="Arial"/>
        <family val="2"/>
      </rPr>
      <t>p,50</t>
    </r>
  </si>
  <si>
    <r>
      <t xml:space="preserve"> = standard deviation = SQRT {</t>
    </r>
    <r>
      <rPr>
        <sz val="10"/>
        <rFont val="Symbol"/>
        <family val="1"/>
      </rPr>
      <t>S[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(D</t>
    </r>
    <r>
      <rPr>
        <vertAlign val="subscript"/>
        <sz val="10"/>
        <rFont val="Arial"/>
        <family val="2"/>
      </rPr>
      <t>p,am</t>
    </r>
    <r>
      <rPr>
        <sz val="10"/>
        <rFont val="Arial"/>
        <family val="0"/>
      </rPr>
      <t>-D</t>
    </r>
    <r>
      <rPr>
        <vertAlign val="subscript"/>
        <sz val="10"/>
        <rFont val="Arial"/>
        <family val="2"/>
      </rPr>
      <t>p,j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 / (n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-1) }</t>
    </r>
  </si>
  <si>
    <r>
      <t>Various ways to calculate D</t>
    </r>
    <r>
      <rPr>
        <b/>
        <vertAlign val="subscript"/>
        <sz val="10"/>
        <rFont val="Times New Roman"/>
        <family val="1"/>
      </rPr>
      <t>p,gm</t>
    </r>
    <r>
      <rPr>
        <b/>
        <sz val="10"/>
        <rFont val="Times New Roman"/>
        <family val="1"/>
      </rPr>
      <t>:</t>
    </r>
  </si>
  <si>
    <r>
      <t>n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>/n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0"/>
      </rPr>
      <t xml:space="preserve"> = fraction of particles in class</t>
    </r>
  </si>
  <si>
    <t>Plots for textbook:</t>
  </si>
  <si>
    <r>
      <t>N(D</t>
    </r>
    <r>
      <rPr>
        <b/>
        <vertAlign val="subscript"/>
        <sz val="10"/>
        <rFont val="Arial"/>
        <family val="2"/>
      </rPr>
      <t>p,j</t>
    </r>
    <r>
      <rPr>
        <b/>
        <sz val="10"/>
        <rFont val="Arial"/>
        <family val="0"/>
      </rPr>
      <t>)/n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0"/>
      </rPr>
      <t xml:space="preserve"> = percent of particles less than upper interval size</t>
    </r>
  </si>
  <si>
    <r>
      <t>For plot: D</t>
    </r>
    <r>
      <rPr>
        <b/>
        <vertAlign val="subscript"/>
        <sz val="10"/>
        <rFont val="Arial"/>
        <family val="2"/>
      </rPr>
      <t>p,84.1</t>
    </r>
    <r>
      <rPr>
        <b/>
        <sz val="10"/>
        <rFont val="Arial"/>
        <family val="2"/>
      </rPr>
      <t>, D</t>
    </r>
    <r>
      <rPr>
        <b/>
        <vertAlign val="subscript"/>
        <sz val="10"/>
        <rFont val="Arial"/>
        <family val="2"/>
      </rPr>
      <t>p,50</t>
    </r>
    <r>
      <rPr>
        <b/>
        <sz val="10"/>
        <rFont val="Arial"/>
        <family val="2"/>
      </rPr>
      <t>, and D</t>
    </r>
    <r>
      <rPr>
        <b/>
        <vertAlign val="subscript"/>
        <sz val="10"/>
        <rFont val="Arial"/>
        <family val="2"/>
      </rPr>
      <t>p,15.9</t>
    </r>
    <r>
      <rPr>
        <b/>
        <sz val="10"/>
        <rFont val="Arial"/>
        <family val="2"/>
      </rPr>
      <t>:</t>
    </r>
  </si>
  <si>
    <r>
      <t>[LN(D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>)]</t>
    </r>
    <r>
      <rPr>
        <vertAlign val="subscript"/>
        <sz val="10"/>
        <rFont val="Times New Roman"/>
        <family val="1"/>
      </rPr>
      <t>,am</t>
    </r>
    <r>
      <rPr>
        <sz val="10"/>
        <rFont val="Times New Roman"/>
        <family val="1"/>
      </rPr>
      <t xml:space="preserve"> = </t>
    </r>
  </si>
  <si>
    <r>
      <t xml:space="preserve"> = geometric standard deviation = EXP{SQRT(LN[1+(</t>
    </r>
    <r>
      <rPr>
        <sz val="10"/>
        <rFont val="Symbol"/>
        <family val="1"/>
      </rPr>
      <t>s</t>
    </r>
    <r>
      <rPr>
        <sz val="10"/>
        <rFont val="Arial"/>
        <family val="0"/>
      </rPr>
      <t>/D</t>
    </r>
    <r>
      <rPr>
        <vertAlign val="subscript"/>
        <sz val="10"/>
        <rFont val="Arial"/>
        <family val="2"/>
      </rPr>
      <t>p,am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])}</t>
    </r>
  </si>
  <si>
    <r>
      <t xml:space="preserve"> = geometric mean diameter = EXP[ (1/n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) </t>
    </r>
    <r>
      <rPr>
        <sz val="10"/>
        <rFont val="Symbol"/>
        <family val="1"/>
      </rPr>
      <t>S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LN(D</t>
    </r>
    <r>
      <rPr>
        <vertAlign val="subscript"/>
        <sz val="10"/>
        <rFont val="Arial"/>
        <family val="2"/>
      </rPr>
      <t>p,j</t>
    </r>
    <r>
      <rPr>
        <sz val="10"/>
        <rFont val="Arial"/>
        <family val="0"/>
      </rPr>
      <t xml:space="preserve">) ] </t>
    </r>
    <r>
      <rPr>
        <b/>
        <i/>
        <sz val="10"/>
        <rFont val="Arial"/>
        <family val="2"/>
      </rPr>
      <t>(Exact)</t>
    </r>
  </si>
  <si>
    <r>
      <t xml:space="preserve"> = geometric mean diameter = D</t>
    </r>
    <r>
      <rPr>
        <vertAlign val="subscript"/>
        <sz val="10"/>
        <rFont val="Arial"/>
        <family val="2"/>
      </rPr>
      <t>p,am</t>
    </r>
    <r>
      <rPr>
        <sz val="10"/>
        <rFont val="Arial"/>
        <family val="0"/>
      </rPr>
      <t>EXP(-(LN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/2)</t>
    </r>
  </si>
  <si>
    <r>
      <t xml:space="preserve"> = geometric mean diameter = D</t>
    </r>
    <r>
      <rPr>
        <vertAlign val="subscript"/>
        <sz val="10"/>
        <rFont val="Arial"/>
        <family val="2"/>
      </rPr>
      <t>p,50</t>
    </r>
    <r>
      <rPr>
        <sz val="10"/>
        <rFont val="Arial"/>
        <family val="0"/>
      </rPr>
      <t xml:space="preserve"> from the cumulative distribution plot (assuming log-normal distribution)</t>
    </r>
  </si>
  <si>
    <r>
      <t xml:space="preserve"> = arithmetic mean diameter based on number = </t>
    </r>
    <r>
      <rPr>
        <sz val="10"/>
        <rFont val="Symbol"/>
        <family val="1"/>
      </rPr>
      <t>S</t>
    </r>
    <r>
      <rPr>
        <sz val="10"/>
        <rFont val="Arial"/>
        <family val="0"/>
      </rPr>
      <t>(n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D</t>
    </r>
    <r>
      <rPr>
        <vertAlign val="subscript"/>
        <sz val="10"/>
        <rFont val="Arial"/>
        <family val="2"/>
      </rPr>
      <t>p,j</t>
    </r>
    <r>
      <rPr>
        <sz val="10"/>
        <rFont val="Arial"/>
        <family val="0"/>
      </rPr>
      <t>) / n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</t>
    </r>
  </si>
  <si>
    <r>
      <t xml:space="preserve"> = geometric mean diameter = EXP{ [LN(D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)]</t>
    </r>
    <r>
      <rPr>
        <vertAlign val="subscript"/>
        <sz val="10"/>
        <rFont val="Arial"/>
        <family val="2"/>
      </rPr>
      <t>,am</t>
    </r>
    <r>
      <rPr>
        <sz val="10"/>
        <rFont val="Arial"/>
        <family val="0"/>
      </rPr>
      <t xml:space="preserve"> } </t>
    </r>
    <r>
      <rPr>
        <b/>
        <i/>
        <sz val="10"/>
        <rFont val="Arial"/>
        <family val="2"/>
      </rPr>
      <t>(Exact)</t>
    </r>
  </si>
  <si>
    <r>
      <t>ln(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g</t>
    </r>
    <r>
      <rPr>
        <sz val="10"/>
        <rFont val="Arial"/>
        <family val="0"/>
      </rPr>
      <t xml:space="preserve">) = </t>
    </r>
  </si>
  <si>
    <t>Additional columns for calculation of statistics:</t>
  </si>
  <si>
    <r>
      <t>n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>D</t>
    </r>
    <r>
      <rPr>
        <b/>
        <vertAlign val="subscript"/>
        <sz val="10"/>
        <rFont val="Arial"/>
        <family val="2"/>
      </rPr>
      <t>p,j</t>
    </r>
    <r>
      <rPr>
        <b/>
        <sz val="10"/>
        <rFont val="Arial"/>
        <family val="0"/>
      </rPr>
      <t xml:space="preserve"> 
(for calculation of D</t>
    </r>
    <r>
      <rPr>
        <b/>
        <vertAlign val="subscript"/>
        <sz val="10"/>
        <rFont val="Arial"/>
        <family val="2"/>
      </rPr>
      <t>p,am</t>
    </r>
    <r>
      <rPr>
        <b/>
        <sz val="10"/>
        <rFont val="Arial"/>
        <family val="0"/>
      </rPr>
      <t>)</t>
    </r>
  </si>
  <si>
    <r>
      <t>n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>(D</t>
    </r>
    <r>
      <rPr>
        <b/>
        <vertAlign val="subscript"/>
        <sz val="10"/>
        <rFont val="Arial"/>
        <family val="2"/>
      </rPr>
      <t>p,am</t>
    </r>
    <r>
      <rPr>
        <b/>
        <sz val="10"/>
        <rFont val="Arial"/>
        <family val="0"/>
      </rPr>
      <t>-D</t>
    </r>
    <r>
      <rPr>
        <b/>
        <vertAlign val="subscript"/>
        <sz val="10"/>
        <rFont val="Arial"/>
        <family val="2"/>
      </rPr>
      <t>p,j</t>
    </r>
    <r>
      <rPr>
        <b/>
        <sz val="10"/>
        <rFont val="Arial"/>
        <family val="0"/>
      </rPr>
      <t>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
(for calculation of </t>
    </r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>)</t>
    </r>
  </si>
  <si>
    <r>
      <t>n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>ln(D</t>
    </r>
    <r>
      <rPr>
        <b/>
        <vertAlign val="subscript"/>
        <sz val="10"/>
        <rFont val="Arial"/>
        <family val="2"/>
      </rPr>
      <t>p,j</t>
    </r>
    <r>
      <rPr>
        <b/>
        <sz val="10"/>
        <rFont val="Arial"/>
        <family val="0"/>
      </rPr>
      <t>) 
(for calculation of D</t>
    </r>
    <r>
      <rPr>
        <b/>
        <vertAlign val="subscript"/>
        <sz val="10"/>
        <rFont val="Arial"/>
        <family val="2"/>
      </rPr>
      <t>p,gm</t>
    </r>
    <r>
      <rPr>
        <b/>
        <sz val="10"/>
        <rFont val="Arial"/>
        <family val="0"/>
      </rPr>
      <t xml:space="preserve"> and [LN(D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)]</t>
    </r>
    <r>
      <rPr>
        <b/>
        <vertAlign val="subscript"/>
        <sz val="10"/>
        <rFont val="Arial"/>
        <family val="2"/>
      </rPr>
      <t>,am</t>
    </r>
    <r>
      <rPr>
        <b/>
        <sz val="10"/>
        <rFont val="Arial"/>
        <family val="0"/>
      </rPr>
      <t>)</t>
    </r>
  </si>
  <si>
    <r>
      <t>n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>{[LN(D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)]</t>
    </r>
    <r>
      <rPr>
        <b/>
        <vertAlign val="subscript"/>
        <sz val="10"/>
        <rFont val="Arial"/>
        <family val="2"/>
      </rPr>
      <t>,am</t>
    </r>
    <r>
      <rPr>
        <b/>
        <sz val="10"/>
        <rFont val="Arial"/>
        <family val="0"/>
      </rPr>
      <t>-LN(D</t>
    </r>
    <r>
      <rPr>
        <b/>
        <vertAlign val="subscript"/>
        <sz val="10"/>
        <rFont val="Arial"/>
        <family val="2"/>
      </rPr>
      <t>p,j</t>
    </r>
    <r>
      <rPr>
        <b/>
        <sz val="10"/>
        <rFont val="Arial"/>
        <family val="0"/>
      </rPr>
      <t>)}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
(for calculation of ln(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0"/>
      </rPr>
      <t>))</t>
    </r>
  </si>
  <si>
    <r>
      <t xml:space="preserve"> = natural log of geometric standard deviation = SQRT {</t>
    </r>
    <r>
      <rPr>
        <sz val="10"/>
        <rFont val="Symbol"/>
        <family val="1"/>
      </rPr>
      <t>S[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([LN(D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)]</t>
    </r>
    <r>
      <rPr>
        <vertAlign val="subscript"/>
        <sz val="10"/>
        <rFont val="Arial"/>
        <family val="2"/>
      </rPr>
      <t>,am</t>
    </r>
    <r>
      <rPr>
        <sz val="10"/>
        <rFont val="Arial"/>
        <family val="0"/>
      </rPr>
      <t>-LN(D</t>
    </r>
    <r>
      <rPr>
        <vertAlign val="subscript"/>
        <sz val="10"/>
        <rFont val="Arial"/>
        <family val="2"/>
      </rPr>
      <t>p,j</t>
    </r>
    <r>
      <rPr>
        <sz val="10"/>
        <rFont val="Arial"/>
        <family val="0"/>
      </rPr>
      <t>))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 / (n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-1) }</t>
    </r>
  </si>
  <si>
    <r>
      <t xml:space="preserve">Alternate way to calculate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0"/>
      </rPr>
      <t xml:space="preserve"> (valid only for log-normal distribution):</t>
    </r>
  </si>
  <si>
    <r>
      <t xml:space="preserve"> = geometric standard deviation = EXP[LN(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)] </t>
    </r>
    <r>
      <rPr>
        <b/>
        <i/>
        <sz val="10"/>
        <rFont val="Arial"/>
        <family val="2"/>
      </rPr>
      <t>(Exact)</t>
    </r>
  </si>
  <si>
    <r>
      <t xml:space="preserve"> = arithmetic mean of LN(D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) = </t>
    </r>
    <r>
      <rPr>
        <sz val="10"/>
        <rFont val="Symbol"/>
        <family val="1"/>
      </rPr>
      <t>S</t>
    </r>
    <r>
      <rPr>
        <sz val="10"/>
        <rFont val="Arial"/>
        <family val="0"/>
      </rPr>
      <t>[n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LN(D</t>
    </r>
    <r>
      <rPr>
        <vertAlign val="subscript"/>
        <sz val="10"/>
        <rFont val="Arial"/>
        <family val="2"/>
      </rPr>
      <t>p,j</t>
    </r>
    <r>
      <rPr>
        <sz val="10"/>
        <rFont val="Arial"/>
        <family val="0"/>
      </rPr>
      <t>)] / n</t>
    </r>
    <r>
      <rPr>
        <vertAlign val="subscript"/>
        <sz val="10"/>
        <rFont val="Arial"/>
        <family val="2"/>
      </rPr>
      <t xml:space="preserve">t </t>
    </r>
  </si>
  <si>
    <t>mass distribution:</t>
  </si>
  <si>
    <t>Constants:</t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</si>
  <si>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</t>
    </r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</si>
  <si>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</si>
  <si>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 xml:space="preserve"> = particle density</t>
  </si>
  <si>
    <r>
      <t>n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>m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 xml:space="preserve"> = mass in class j</t>
    </r>
  </si>
  <si>
    <r>
      <t>m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 xml:space="preserve"> = mass of one sphere in class j (kg)</t>
    </r>
  </si>
  <si>
    <r>
      <t>m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>/m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0"/>
      </rPr>
      <t xml:space="preserve"> = mass fraction</t>
    </r>
  </si>
  <si>
    <r>
      <t>M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0"/>
      </rPr>
      <t>/m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0"/>
      </rPr>
      <t xml:space="preserve"> = cumulative mass fraction (%)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</si>
</sst>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E+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b/>
      <vertAlign val="superscript"/>
      <sz val="10"/>
      <name val="Arial"/>
      <family val="2"/>
    </font>
    <font>
      <vertAlign val="subscript"/>
      <sz val="10"/>
      <name val="Times New Roman"/>
      <family val="1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16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Sheet1!$F$8:$F$26</c:f>
              <c:numCache/>
            </c:numRef>
          </c:val>
        </c:ser>
        <c:gapWidth val="0"/>
        <c:axId val="1472177"/>
        <c:axId val="13249594"/>
      </c:barChart>
      <c:catAx>
        <c:axId val="147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 (bin number or class)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3249594"/>
        <c:crosses val="autoZero"/>
        <c:auto val="1"/>
        <c:lblOffset val="100"/>
        <c:tickLblSkip val="2"/>
        <c:noMultiLvlLbl val="0"/>
      </c:catAx>
      <c:valAx>
        <c:axId val="1324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nj/nt (fraction of particles in class 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472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PDF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Sheet1!$D$8:$D$26</c:f>
              <c:numCache/>
            </c:numRef>
          </c:xVal>
          <c:yVal>
            <c:numRef>
              <c:f>Sheet1!$H$8:$H$26</c:f>
              <c:numCache/>
            </c:numRef>
          </c:yVal>
          <c:smooth val="1"/>
        </c:ser>
        <c:axId val="52137483"/>
        <c:axId val="66584164"/>
      </c:scatterChart>
      <c:valAx>
        <c:axId val="5213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crossBetween val="midCat"/>
        <c:dispUnits/>
      </c:valAx>
      <c:valAx>
        <c:axId val="6658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f(Dp,j)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37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PDF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Sheet1!$K$8:$K$26</c:f>
              <c:numCache/>
            </c:numRef>
          </c:xVal>
          <c:yVal>
            <c:numRef>
              <c:f>Sheet1!$H$8:$H$26</c:f>
              <c:numCache/>
            </c:numRef>
          </c:yVal>
          <c:smooth val="1"/>
        </c:ser>
        <c:ser>
          <c:idx val="1"/>
          <c:order val="1"/>
          <c:tx>
            <c:v>theory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Sheet1!$U$49:$U$97</c:f>
              <c:numCache/>
            </c:numRef>
          </c:xVal>
          <c:yVal>
            <c:numRef>
              <c:f>Sheet1!$V$49:$V$97</c:f>
              <c:numCache/>
            </c:numRef>
          </c:yVal>
          <c:smooth val="1"/>
        </c:ser>
        <c:axId val="62386565"/>
        <c:axId val="24608174"/>
      </c:scatterChart>
      <c:valAx>
        <c:axId val="623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4608174"/>
        <c:crosses val="autoZero"/>
        <c:crossBetween val="midCat"/>
        <c:dispUnits/>
      </c:valAx>
      <c:valAx>
        <c:axId val="2460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2386565"/>
        <c:crossesAt val="-100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PDF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Sheet1!$B$8:$B$26</c:f>
              <c:numCache/>
            </c:numRef>
          </c:xVal>
          <c:yVal>
            <c:numRef>
              <c:f>Sheet1!$G$8:$G$26</c:f>
              <c:numCache/>
            </c:numRef>
          </c:yVal>
          <c:smooth val="1"/>
        </c:ser>
        <c:ser>
          <c:idx val="1"/>
          <c:order val="1"/>
          <c:tx>
            <c:v>Dp,50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Sheet1!$M$67</c:f>
              <c:numCache/>
            </c:numRef>
          </c:xVal>
          <c:yVal>
            <c:numRef>
              <c:f>Sheet1!$N$67</c:f>
              <c:numCache/>
            </c:numRef>
          </c:yVal>
          <c:smooth val="1"/>
        </c:ser>
        <c:axId val="20146975"/>
        <c:axId val="47105048"/>
      </c:scatterChart>
      <c:valAx>
        <c:axId val="20146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47105048"/>
        <c:crosses val="autoZero"/>
        <c:crossBetween val="midCat"/>
        <c:dispUnits/>
      </c:valAx>
      <c:valAx>
        <c:axId val="47105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0146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PDF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Sheet1!$B$8:$B$26</c:f>
              <c:numCache/>
            </c:numRef>
          </c:xVal>
          <c:yVal>
            <c:numRef>
              <c:f>Sheet1!$G$8:$G$26</c:f>
              <c:numCache/>
            </c:numRef>
          </c:yVal>
          <c:smooth val="1"/>
        </c:ser>
        <c:ser>
          <c:idx val="1"/>
          <c:order val="1"/>
          <c:tx>
            <c:v>Dp,50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Sheet1!$M$67</c:f>
              <c:numCache/>
            </c:numRef>
          </c:xVal>
          <c:yVal>
            <c:numRef>
              <c:f>Sheet1!$N$67</c:f>
              <c:numCache/>
            </c:numRef>
          </c:yVal>
          <c:smooth val="1"/>
        </c:ser>
        <c:axId val="21292249"/>
        <c:axId val="57412514"/>
      </c:scatterChart>
      <c:valAx>
        <c:axId val="2129224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7412514"/>
        <c:crosses val="autoZero"/>
        <c:crossBetween val="midCat"/>
        <c:dispUnits/>
      </c:val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1292249"/>
        <c:crossesAt val="1E-0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Sheet1!$F$8:$F$26</c:f>
              <c:numCache/>
            </c:numRef>
          </c:val>
        </c:ser>
        <c:gapWidth val="0"/>
        <c:axId val="46950579"/>
        <c:axId val="19902028"/>
      </c:barChart>
      <c:catAx>
        <c:axId val="46950579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9902028"/>
        <c:crosses val="autoZero"/>
        <c:auto val="1"/>
        <c:lblOffset val="100"/>
        <c:tickLblSkip val="2"/>
        <c:noMultiLvlLbl val="0"/>
      </c:catAx>
      <c:valAx>
        <c:axId val="19902028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46950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PDF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Sheet1!$D$8:$D$26</c:f>
              <c:numCache/>
            </c:numRef>
          </c:xVal>
          <c:yVal>
            <c:numRef>
              <c:f>Sheet1!$H$8:$H$26</c:f>
              <c:numCache/>
            </c:numRef>
          </c:yVal>
          <c:smooth val="1"/>
        </c:ser>
        <c:axId val="44900525"/>
        <c:axId val="1451542"/>
      </c:scatterChart>
      <c:valAx>
        <c:axId val="44900525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crossBetween val="midCat"/>
        <c:dispUnits/>
      </c:valAx>
      <c:valAx>
        <c:axId val="1451542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PDF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Sheet1!$D$8:$D$26</c:f>
              <c:numCache/>
            </c:numRef>
          </c:xVal>
          <c:yVal>
            <c:numRef>
              <c:f>Sheet1!$H$8:$H$26</c:f>
              <c:numCache/>
            </c:numRef>
          </c:yVal>
          <c:smooth val="1"/>
        </c:ser>
        <c:axId val="13063879"/>
        <c:axId val="50466048"/>
      </c:scatterChart>
      <c:valAx>
        <c:axId val="13063879"/>
        <c:scaling>
          <c:logBase val="10"/>
          <c:orientation val="minMax"/>
          <c:min val="0.1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0466048"/>
        <c:crosses val="autoZero"/>
        <c:crossBetween val="midCat"/>
        <c:dispUnits/>
      </c:valAx>
      <c:valAx>
        <c:axId val="50466048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63879"/>
        <c:crossesAt val="1E-0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PDF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Sheet1!$B$8:$B$26</c:f>
              <c:numCache/>
            </c:numRef>
          </c:xVal>
          <c:yVal>
            <c:numRef>
              <c:f>Sheet1!$G$8:$G$26</c:f>
              <c:numCache/>
            </c:numRef>
          </c:yVal>
          <c:smooth val="1"/>
        </c:ser>
        <c:ser>
          <c:idx val="1"/>
          <c:order val="1"/>
          <c:tx>
            <c:v>Dp,50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Sheet1!$P$81:$P$82</c:f>
              <c:numCache/>
            </c:numRef>
          </c:xVal>
          <c:yVal>
            <c:numRef>
              <c:f>Sheet1!$R$81:$R$82</c:f>
              <c:numCache/>
            </c:numRef>
          </c:yVal>
          <c:smooth val="1"/>
        </c:ser>
        <c:ser>
          <c:idx val="2"/>
          <c:order val="2"/>
          <c:tx>
            <c:v>Dp,84.1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Sheet1!$P$81:$P$82</c:f>
              <c:numCache/>
            </c:numRef>
          </c:xVal>
          <c:yVal>
            <c:numRef>
              <c:f>Sheet1!$Q$81:$Q$82</c:f>
              <c:numCache/>
            </c:numRef>
          </c:yVal>
          <c:smooth val="1"/>
        </c:ser>
        <c:ser>
          <c:idx val="3"/>
          <c:order val="3"/>
          <c:tx>
            <c:v>Dp,15.9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Sheet1!$P$81:$P$82</c:f>
              <c:numCache/>
            </c:numRef>
          </c:xVal>
          <c:yVal>
            <c:numRef>
              <c:f>Sheet1!$S$81:$S$82</c:f>
              <c:numCache/>
            </c:numRef>
          </c:yVal>
          <c:smooth val="1"/>
        </c:ser>
        <c:axId val="51541249"/>
        <c:axId val="61218058"/>
      </c:scatterChart>
      <c:valAx>
        <c:axId val="51541249"/>
        <c:scaling>
          <c:logBase val="10"/>
          <c:orientation val="minMax"/>
          <c:min val="0.1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1218058"/>
        <c:crosses val="autoZero"/>
        <c:crossBetween val="midCat"/>
        <c:dispUnits/>
      </c:valAx>
      <c:valAx>
        <c:axId val="61218058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1541249"/>
        <c:crossesAt val="1E-0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43</xdr:row>
      <xdr:rowOff>123825</xdr:rowOff>
    </xdr:from>
    <xdr:ext cx="4676775" cy="2876550"/>
    <xdr:graphicFrame>
      <xdr:nvGraphicFramePr>
        <xdr:cNvPr id="1" name="Chart 1"/>
        <xdr:cNvGraphicFramePr/>
      </xdr:nvGraphicFramePr>
      <xdr:xfrm>
        <a:off x="142875" y="852487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723900</xdr:colOff>
      <xdr:row>43</xdr:row>
      <xdr:rowOff>133350</xdr:rowOff>
    </xdr:from>
    <xdr:ext cx="4686300" cy="2886075"/>
    <xdr:graphicFrame>
      <xdr:nvGraphicFramePr>
        <xdr:cNvPr id="2" name="Chart 2"/>
        <xdr:cNvGraphicFramePr/>
      </xdr:nvGraphicFramePr>
      <xdr:xfrm>
        <a:off x="5248275" y="8534400"/>
        <a:ext cx="4686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11</xdr:col>
      <xdr:colOff>723900</xdr:colOff>
      <xdr:row>43</xdr:row>
      <xdr:rowOff>133350</xdr:rowOff>
    </xdr:from>
    <xdr:ext cx="4686300" cy="2886075"/>
    <xdr:graphicFrame>
      <xdr:nvGraphicFramePr>
        <xdr:cNvPr id="3" name="Chart 3"/>
        <xdr:cNvGraphicFramePr/>
      </xdr:nvGraphicFramePr>
      <xdr:xfrm>
        <a:off x="10582275" y="8534400"/>
        <a:ext cx="46863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114300</xdr:colOff>
      <xdr:row>63</xdr:row>
      <xdr:rowOff>66675</xdr:rowOff>
    </xdr:from>
    <xdr:ext cx="4695825" cy="2943225"/>
    <xdr:graphicFrame>
      <xdr:nvGraphicFramePr>
        <xdr:cNvPr id="4" name="Chart 4"/>
        <xdr:cNvGraphicFramePr/>
      </xdr:nvGraphicFramePr>
      <xdr:xfrm>
        <a:off x="114300" y="11706225"/>
        <a:ext cx="469582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6</xdr:col>
      <xdr:colOff>638175</xdr:colOff>
      <xdr:row>63</xdr:row>
      <xdr:rowOff>104775</xdr:rowOff>
    </xdr:from>
    <xdr:ext cx="4695825" cy="2943225"/>
    <xdr:graphicFrame>
      <xdr:nvGraphicFramePr>
        <xdr:cNvPr id="5" name="Chart 5"/>
        <xdr:cNvGraphicFramePr/>
      </xdr:nvGraphicFramePr>
      <xdr:xfrm>
        <a:off x="5162550" y="11744325"/>
        <a:ext cx="46958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0</xdr:colOff>
      <xdr:row>83</xdr:row>
      <xdr:rowOff>133350</xdr:rowOff>
    </xdr:from>
    <xdr:ext cx="3914775" cy="2743200"/>
    <xdr:graphicFrame>
      <xdr:nvGraphicFramePr>
        <xdr:cNvPr id="6" name="Chart 8"/>
        <xdr:cNvGraphicFramePr/>
      </xdr:nvGraphicFramePr>
      <xdr:xfrm>
        <a:off x="0" y="15125700"/>
        <a:ext cx="39147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390525</xdr:colOff>
      <xdr:row>84</xdr:row>
      <xdr:rowOff>0</xdr:rowOff>
    </xdr:from>
    <xdr:ext cx="3914775" cy="2705100"/>
    <xdr:graphicFrame>
      <xdr:nvGraphicFramePr>
        <xdr:cNvPr id="7" name="Chart 9"/>
        <xdr:cNvGraphicFramePr/>
      </xdr:nvGraphicFramePr>
      <xdr:xfrm>
        <a:off x="4057650" y="15154275"/>
        <a:ext cx="391477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8</xdr:col>
      <xdr:colOff>952500</xdr:colOff>
      <xdr:row>83</xdr:row>
      <xdr:rowOff>85725</xdr:rowOff>
    </xdr:from>
    <xdr:ext cx="3924300" cy="2714625"/>
    <xdr:graphicFrame>
      <xdr:nvGraphicFramePr>
        <xdr:cNvPr id="8" name="Chart 10"/>
        <xdr:cNvGraphicFramePr/>
      </xdr:nvGraphicFramePr>
      <xdr:xfrm>
        <a:off x="8058150" y="15078075"/>
        <a:ext cx="3924300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14</xdr:col>
      <xdr:colOff>47625</xdr:colOff>
      <xdr:row>83</xdr:row>
      <xdr:rowOff>66675</xdr:rowOff>
    </xdr:from>
    <xdr:ext cx="3952875" cy="2733675"/>
    <xdr:graphicFrame>
      <xdr:nvGraphicFramePr>
        <xdr:cNvPr id="9" name="Chart 11"/>
        <xdr:cNvGraphicFramePr/>
      </xdr:nvGraphicFramePr>
      <xdr:xfrm>
        <a:off x="12458700" y="15059025"/>
        <a:ext cx="3952875" cy="273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workbookViewId="0" topLeftCell="M1">
      <selection activeCell="R8" sqref="R8"/>
    </sheetView>
  </sheetViews>
  <sheetFormatPr defaultColWidth="9.140625" defaultRowHeight="12.75"/>
  <cols>
    <col min="1" max="1" width="12.140625" style="0" customWidth="1"/>
    <col min="2" max="2" width="11.421875" style="0" customWidth="1"/>
    <col min="4" max="4" width="10.00390625" style="0" customWidth="1"/>
    <col min="5" max="5" width="12.28125" style="0" customWidth="1"/>
    <col min="6" max="6" width="12.8515625" style="0" customWidth="1"/>
    <col min="7" max="7" width="19.28125" style="0" customWidth="1"/>
    <col min="8" max="8" width="19.421875" style="0" customWidth="1"/>
    <col min="9" max="9" width="15.421875" style="0" customWidth="1"/>
    <col min="10" max="10" width="16.7109375" style="0" customWidth="1"/>
    <col min="12" max="12" width="14.8515625" style="0" customWidth="1"/>
    <col min="13" max="13" width="14.28125" style="0" customWidth="1"/>
    <col min="15" max="15" width="10.421875" style="0" customWidth="1"/>
    <col min="16" max="16" width="12.8515625" style="0" customWidth="1"/>
    <col min="17" max="17" width="10.57421875" style="0" customWidth="1"/>
    <col min="18" max="18" width="12.7109375" style="0" customWidth="1"/>
    <col min="19" max="19" width="8.7109375" style="0" customWidth="1"/>
  </cols>
  <sheetData>
    <row r="1" ht="12.75">
      <c r="A1" s="1" t="s">
        <v>1</v>
      </c>
    </row>
    <row r="2" ht="12.75">
      <c r="A2" s="1" t="s">
        <v>0</v>
      </c>
    </row>
    <row r="3" ht="12.75">
      <c r="A3" s="1"/>
    </row>
    <row r="4" ht="12.75">
      <c r="A4" s="1" t="s">
        <v>48</v>
      </c>
    </row>
    <row r="5" spans="1:4" s="15" customFormat="1" ht="15.75">
      <c r="A5" s="8" t="s">
        <v>49</v>
      </c>
      <c r="B5" s="15">
        <v>1000</v>
      </c>
      <c r="C5" s="15" t="s">
        <v>50</v>
      </c>
      <c r="D5" s="15" t="s">
        <v>51</v>
      </c>
    </row>
    <row r="6" spans="9:15" ht="12.75">
      <c r="I6" s="1" t="s">
        <v>38</v>
      </c>
      <c r="O6" s="1" t="s">
        <v>47</v>
      </c>
    </row>
    <row r="7" spans="1:18" s="3" customFormat="1" ht="90" customHeight="1">
      <c r="A7" s="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26</v>
      </c>
      <c r="G7" s="3" t="s">
        <v>28</v>
      </c>
      <c r="H7" s="5" t="s">
        <v>15</v>
      </c>
      <c r="I7" s="3" t="s">
        <v>39</v>
      </c>
      <c r="J7" s="3" t="s">
        <v>40</v>
      </c>
      <c r="K7" s="3" t="s">
        <v>19</v>
      </c>
      <c r="L7" s="3" t="s">
        <v>41</v>
      </c>
      <c r="M7" s="3" t="s">
        <v>42</v>
      </c>
      <c r="O7" s="3" t="s">
        <v>53</v>
      </c>
      <c r="P7" s="3" t="s">
        <v>52</v>
      </c>
      <c r="Q7" s="3" t="s">
        <v>54</v>
      </c>
      <c r="R7" s="3" t="s">
        <v>55</v>
      </c>
    </row>
    <row r="8" spans="1:18" ht="12.75">
      <c r="A8" s="10">
        <v>0.01</v>
      </c>
      <c r="B8" s="10">
        <f>A9</f>
        <v>0.5</v>
      </c>
      <c r="C8" s="10">
        <f>B8-A8</f>
        <v>0.49</v>
      </c>
      <c r="D8" s="18">
        <f>(A8+B8)/2</f>
        <v>0.255</v>
      </c>
      <c r="E8">
        <v>16</v>
      </c>
      <c r="F8" s="18">
        <f>E8/$E$27</f>
        <v>0.016</v>
      </c>
      <c r="G8" s="18">
        <f>F8*100</f>
        <v>1.6</v>
      </c>
      <c r="H8" s="18">
        <f>F8/C8</f>
        <v>0.0326530612244898</v>
      </c>
      <c r="I8">
        <f aca="true" t="shared" si="0" ref="I8:I26">E8*D8</f>
        <v>4.08</v>
      </c>
      <c r="J8" s="11">
        <f aca="true" t="shared" si="1" ref="J8:J26">E8*($B$30-D8)^2</f>
        <v>49.11654922239999</v>
      </c>
      <c r="K8">
        <f aca="true" t="shared" si="2" ref="K8:K26">LN(D8)</f>
        <v>-1.3664917338237108</v>
      </c>
      <c r="L8" s="11">
        <f aca="true" t="shared" si="3" ref="L8:L26">E8*K8</f>
        <v>-21.863867741179373</v>
      </c>
      <c r="M8">
        <f>E8*($B$32-K8)^2</f>
        <v>57.40895152666137</v>
      </c>
      <c r="O8">
        <f>$B$5*PI()*D8^3/6</f>
        <v>8.681987647736241</v>
      </c>
      <c r="P8">
        <f>E8*O8</f>
        <v>138.91180236377986</v>
      </c>
      <c r="Q8" s="22">
        <f>P8/$P$27</f>
        <v>1.303794458387146E-05</v>
      </c>
      <c r="R8" s="9">
        <f>Q8*100</f>
        <v>0.001303794458387146</v>
      </c>
    </row>
    <row r="9" spans="1:18" ht="12.75">
      <c r="A9" s="10">
        <v>0.5</v>
      </c>
      <c r="B9" s="10">
        <f aca="true" t="shared" si="4" ref="B9:B25">A10</f>
        <v>1</v>
      </c>
      <c r="C9" s="10">
        <f aca="true" t="shared" si="5" ref="C9:C26">B9-A9</f>
        <v>0.5</v>
      </c>
      <c r="D9" s="18">
        <f aca="true" t="shared" si="6" ref="D9:D26">(A9+B9)/2</f>
        <v>0.75</v>
      </c>
      <c r="E9">
        <v>159</v>
      </c>
      <c r="F9" s="18">
        <f>E9/$E$27</f>
        <v>0.159</v>
      </c>
      <c r="G9" s="18">
        <f>G8+F9*100</f>
        <v>17.5</v>
      </c>
      <c r="H9" s="18">
        <f>F9/C9</f>
        <v>0.318</v>
      </c>
      <c r="I9">
        <f t="shared" si="0"/>
        <v>119.25</v>
      </c>
      <c r="J9" s="11">
        <f t="shared" si="1"/>
        <v>251.2597700975999</v>
      </c>
      <c r="K9">
        <f t="shared" si="2"/>
        <v>-0.2876820724517809</v>
      </c>
      <c r="L9" s="11">
        <f t="shared" si="3"/>
        <v>-45.74144951983316</v>
      </c>
      <c r="M9">
        <f aca="true" t="shared" si="7" ref="M9:M26">E9*($B$32-K9)^2</f>
        <v>105.71746902776924</v>
      </c>
      <c r="O9">
        <f aca="true" t="shared" si="8" ref="O9:O26">$B$5*PI()*D9^3/6</f>
        <v>220.89323345553234</v>
      </c>
      <c r="P9">
        <f aca="true" t="shared" si="9" ref="P9:P26">E9*O9</f>
        <v>35122.02411942964</v>
      </c>
      <c r="Q9" s="22">
        <f aca="true" t="shared" si="10" ref="Q9:Q26">P9/$P$27</f>
        <v>0.0032964729875387404</v>
      </c>
      <c r="R9" s="9">
        <f>R8+Q9*100</f>
        <v>0.3309510932122612</v>
      </c>
    </row>
    <row r="10" spans="1:18" ht="12.75">
      <c r="A10" s="10">
        <v>1</v>
      </c>
      <c r="B10" s="10">
        <f t="shared" si="4"/>
        <v>1.5</v>
      </c>
      <c r="C10" s="10">
        <f t="shared" si="5"/>
        <v>0.5</v>
      </c>
      <c r="D10" s="18">
        <f t="shared" si="6"/>
        <v>1.25</v>
      </c>
      <c r="E10">
        <v>235</v>
      </c>
      <c r="F10" s="18">
        <f aca="true" t="shared" si="11" ref="F10:F26">E10/$E$27</f>
        <v>0.235</v>
      </c>
      <c r="G10" s="18">
        <f aca="true" t="shared" si="12" ref="G10:G26">G9+F10*100</f>
        <v>41</v>
      </c>
      <c r="H10" s="18">
        <f aca="true" t="shared" si="13" ref="H10:H26">F10/C10</f>
        <v>0.47</v>
      </c>
      <c r="I10">
        <f t="shared" si="0"/>
        <v>293.75</v>
      </c>
      <c r="J10" s="11">
        <f t="shared" si="1"/>
        <v>134.6949797039999</v>
      </c>
      <c r="K10">
        <f t="shared" si="2"/>
        <v>0.22314355131420976</v>
      </c>
      <c r="L10" s="11">
        <f t="shared" si="3"/>
        <v>52.43873455883929</v>
      </c>
      <c r="M10">
        <f t="shared" si="7"/>
        <v>21.80100887604604</v>
      </c>
      <c r="O10">
        <f t="shared" si="8"/>
        <v>1022.6538585904274</v>
      </c>
      <c r="P10">
        <f t="shared" si="9"/>
        <v>240323.65676875043</v>
      </c>
      <c r="Q10" s="22">
        <f t="shared" si="10"/>
        <v>0.022556229678302002</v>
      </c>
      <c r="R10" s="9">
        <f aca="true" t="shared" si="14" ref="R10:R26">R9+Q10*100</f>
        <v>2.5865740610424615</v>
      </c>
    </row>
    <row r="11" spans="1:18" ht="12.75">
      <c r="A11" s="10">
        <v>1.5</v>
      </c>
      <c r="B11" s="10">
        <f t="shared" si="4"/>
        <v>2</v>
      </c>
      <c r="C11" s="10">
        <f t="shared" si="5"/>
        <v>0.5</v>
      </c>
      <c r="D11" s="18">
        <f t="shared" si="6"/>
        <v>1.75</v>
      </c>
      <c r="E11">
        <v>200</v>
      </c>
      <c r="F11" s="18">
        <f t="shared" si="11"/>
        <v>0.2</v>
      </c>
      <c r="G11" s="18">
        <f t="shared" si="12"/>
        <v>61</v>
      </c>
      <c r="H11" s="18">
        <f t="shared" si="13"/>
        <v>0.4</v>
      </c>
      <c r="I11">
        <f t="shared" si="0"/>
        <v>350</v>
      </c>
      <c r="J11" s="11">
        <f t="shared" si="1"/>
        <v>13.218025279999976</v>
      </c>
      <c r="K11">
        <f t="shared" si="2"/>
        <v>0.5596157879354227</v>
      </c>
      <c r="L11" s="11">
        <f t="shared" si="3"/>
        <v>111.92315758708453</v>
      </c>
      <c r="M11">
        <f t="shared" si="7"/>
        <v>0.20339626962392862</v>
      </c>
      <c r="O11">
        <f t="shared" si="8"/>
        <v>2806.162187972133</v>
      </c>
      <c r="P11">
        <f t="shared" si="9"/>
        <v>561232.4375944266</v>
      </c>
      <c r="Q11" s="22">
        <f t="shared" si="10"/>
        <v>0.052675995095541016</v>
      </c>
      <c r="R11" s="9">
        <f t="shared" si="14"/>
        <v>7.854173570596563</v>
      </c>
    </row>
    <row r="12" spans="1:18" ht="12.75">
      <c r="A12" s="10">
        <v>2</v>
      </c>
      <c r="B12" s="10">
        <f t="shared" si="4"/>
        <v>2.5</v>
      </c>
      <c r="C12" s="10">
        <f t="shared" si="5"/>
        <v>0.5</v>
      </c>
      <c r="D12" s="18">
        <f t="shared" si="6"/>
        <v>2.25</v>
      </c>
      <c r="E12">
        <v>133</v>
      </c>
      <c r="F12" s="18">
        <f t="shared" si="11"/>
        <v>0.133</v>
      </c>
      <c r="G12" s="18">
        <f t="shared" si="12"/>
        <v>74.3</v>
      </c>
      <c r="H12" s="18">
        <f t="shared" si="13"/>
        <v>0.266</v>
      </c>
      <c r="I12">
        <f t="shared" si="0"/>
        <v>299.25</v>
      </c>
      <c r="J12" s="11">
        <f t="shared" si="1"/>
        <v>7.848346811200016</v>
      </c>
      <c r="K12">
        <f t="shared" si="2"/>
        <v>0.8109302162163288</v>
      </c>
      <c r="L12" s="11">
        <f t="shared" si="3"/>
        <v>107.85371875677173</v>
      </c>
      <c r="M12">
        <f t="shared" si="7"/>
        <v>10.667242433518643</v>
      </c>
      <c r="O12">
        <f t="shared" si="8"/>
        <v>5964.117303299372</v>
      </c>
      <c r="P12">
        <f t="shared" si="9"/>
        <v>793227.6013388165</v>
      </c>
      <c r="Q12" s="22">
        <f t="shared" si="10"/>
        <v>0.07445053143554475</v>
      </c>
      <c r="R12" s="9">
        <f t="shared" si="14"/>
        <v>15.29922671415104</v>
      </c>
    </row>
    <row r="13" spans="1:18" ht="12.75">
      <c r="A13" s="10">
        <v>2.5</v>
      </c>
      <c r="B13" s="10">
        <f t="shared" si="4"/>
        <v>3</v>
      </c>
      <c r="C13" s="10">
        <f t="shared" si="5"/>
        <v>0.5</v>
      </c>
      <c r="D13" s="18">
        <f t="shared" si="6"/>
        <v>2.75</v>
      </c>
      <c r="E13">
        <v>97</v>
      </c>
      <c r="F13" s="18">
        <f t="shared" si="11"/>
        <v>0.097</v>
      </c>
      <c r="G13" s="18">
        <f t="shared" si="12"/>
        <v>84</v>
      </c>
      <c r="H13" s="18">
        <f t="shared" si="13"/>
        <v>0.194</v>
      </c>
      <c r="I13">
        <f t="shared" si="0"/>
        <v>266.75</v>
      </c>
      <c r="J13" s="11">
        <f t="shared" si="1"/>
        <v>53.537222260800036</v>
      </c>
      <c r="K13">
        <f t="shared" si="2"/>
        <v>1.0116009116784799</v>
      </c>
      <c r="L13" s="11">
        <f t="shared" si="3"/>
        <v>98.12528843281255</v>
      </c>
      <c r="M13">
        <f t="shared" si="7"/>
        <v>22.711121743011052</v>
      </c>
      <c r="O13">
        <f t="shared" si="8"/>
        <v>10889.21828627087</v>
      </c>
      <c r="P13">
        <f t="shared" si="9"/>
        <v>1056254.1737682745</v>
      </c>
      <c r="Q13" s="22">
        <f t="shared" si="10"/>
        <v>0.09913760493877571</v>
      </c>
      <c r="R13" s="9">
        <f t="shared" si="14"/>
        <v>25.21298720802861</v>
      </c>
    </row>
    <row r="14" spans="1:18" ht="12.75">
      <c r="A14" s="10">
        <v>3</v>
      </c>
      <c r="B14" s="10">
        <f t="shared" si="4"/>
        <v>3.5</v>
      </c>
      <c r="C14" s="10">
        <f t="shared" si="5"/>
        <v>0.5</v>
      </c>
      <c r="D14" s="18">
        <f t="shared" si="6"/>
        <v>3.25</v>
      </c>
      <c r="E14">
        <v>55</v>
      </c>
      <c r="F14" s="18">
        <f t="shared" si="11"/>
        <v>0.055</v>
      </c>
      <c r="G14" s="18">
        <f t="shared" si="12"/>
        <v>89.5</v>
      </c>
      <c r="H14" s="18">
        <f t="shared" si="13"/>
        <v>0.11</v>
      </c>
      <c r="I14">
        <f t="shared" si="0"/>
        <v>178.75</v>
      </c>
      <c r="J14" s="11">
        <f t="shared" si="1"/>
        <v>84.96675695200003</v>
      </c>
      <c r="K14">
        <f t="shared" si="2"/>
        <v>1.1786549963416462</v>
      </c>
      <c r="L14" s="11">
        <f t="shared" si="3"/>
        <v>64.82602479879054</v>
      </c>
      <c r="M14">
        <f t="shared" si="7"/>
        <v>23.30399627191988</v>
      </c>
      <c r="O14">
        <f t="shared" si="8"/>
        <v>17974.164218585353</v>
      </c>
      <c r="P14">
        <f t="shared" si="9"/>
        <v>988579.0320221944</v>
      </c>
      <c r="Q14" s="22">
        <f t="shared" si="10"/>
        <v>0.09278577066136587</v>
      </c>
      <c r="R14" s="9">
        <f t="shared" si="14"/>
        <v>34.4915642741652</v>
      </c>
    </row>
    <row r="15" spans="1:18" ht="12.75">
      <c r="A15" s="10">
        <v>3.5</v>
      </c>
      <c r="B15" s="10">
        <f t="shared" si="4"/>
        <v>4</v>
      </c>
      <c r="C15" s="10">
        <f t="shared" si="5"/>
        <v>0.5</v>
      </c>
      <c r="D15" s="18">
        <f t="shared" si="6"/>
        <v>3.75</v>
      </c>
      <c r="E15">
        <v>36</v>
      </c>
      <c r="F15" s="18">
        <f t="shared" si="11"/>
        <v>0.036</v>
      </c>
      <c r="G15" s="18">
        <f t="shared" si="12"/>
        <v>93.1</v>
      </c>
      <c r="H15" s="18">
        <f t="shared" si="13"/>
        <v>0.072</v>
      </c>
      <c r="I15">
        <f t="shared" si="0"/>
        <v>135</v>
      </c>
      <c r="J15" s="11">
        <f t="shared" si="1"/>
        <v>109.35972455040003</v>
      </c>
      <c r="K15">
        <f t="shared" si="2"/>
        <v>1.3217558399823195</v>
      </c>
      <c r="L15" s="11">
        <f t="shared" si="3"/>
        <v>47.5832102393635</v>
      </c>
      <c r="M15">
        <f t="shared" si="7"/>
        <v>22.697422337602777</v>
      </c>
      <c r="O15">
        <f t="shared" si="8"/>
        <v>27611.65418194154</v>
      </c>
      <c r="P15">
        <f t="shared" si="9"/>
        <v>994019.5505498954</v>
      </c>
      <c r="Q15" s="22">
        <f t="shared" si="10"/>
        <v>0.0932964053077002</v>
      </c>
      <c r="R15" s="9">
        <f t="shared" si="14"/>
        <v>43.82120480493522</v>
      </c>
    </row>
    <row r="16" spans="1:18" ht="12.75">
      <c r="A16" s="10">
        <v>4</v>
      </c>
      <c r="B16" s="10">
        <f t="shared" si="4"/>
        <v>4.5</v>
      </c>
      <c r="C16" s="10">
        <f t="shared" si="5"/>
        <v>0.5</v>
      </c>
      <c r="D16" s="18">
        <f t="shared" si="6"/>
        <v>4.25</v>
      </c>
      <c r="E16">
        <v>24</v>
      </c>
      <c r="F16" s="18">
        <f t="shared" si="11"/>
        <v>0.024</v>
      </c>
      <c r="G16" s="18">
        <f t="shared" si="12"/>
        <v>95.5</v>
      </c>
      <c r="H16" s="18">
        <f t="shared" si="13"/>
        <v>0.048</v>
      </c>
      <c r="I16">
        <f t="shared" si="0"/>
        <v>102</v>
      </c>
      <c r="J16" s="11">
        <f t="shared" si="1"/>
        <v>120.73656303360004</v>
      </c>
      <c r="K16">
        <f t="shared" si="2"/>
        <v>1.4469189829363254</v>
      </c>
      <c r="L16" s="11">
        <f t="shared" si="3"/>
        <v>34.72605559047181</v>
      </c>
      <c r="M16">
        <f t="shared" si="7"/>
        <v>20.27799351124741</v>
      </c>
      <c r="O16">
        <f t="shared" si="8"/>
        <v>40194.38725803816</v>
      </c>
      <c r="P16">
        <f t="shared" si="9"/>
        <v>964665.2941929158</v>
      </c>
      <c r="Q16" s="22">
        <f t="shared" si="10"/>
        <v>0.0905412818324407</v>
      </c>
      <c r="R16" s="9">
        <f t="shared" si="14"/>
        <v>52.875332988179295</v>
      </c>
    </row>
    <row r="17" spans="1:18" ht="12.75">
      <c r="A17" s="10">
        <v>4.5</v>
      </c>
      <c r="B17" s="10">
        <f t="shared" si="4"/>
        <v>5</v>
      </c>
      <c r="C17" s="10">
        <f t="shared" si="5"/>
        <v>0.5</v>
      </c>
      <c r="D17" s="18">
        <f t="shared" si="6"/>
        <v>4.75</v>
      </c>
      <c r="E17">
        <v>15</v>
      </c>
      <c r="F17" s="18">
        <f t="shared" si="11"/>
        <v>0.015</v>
      </c>
      <c r="G17" s="18">
        <f t="shared" si="12"/>
        <v>97</v>
      </c>
      <c r="H17" s="18">
        <f t="shared" si="13"/>
        <v>0.03</v>
      </c>
      <c r="I17">
        <f t="shared" si="0"/>
        <v>71.25</v>
      </c>
      <c r="J17" s="11">
        <f t="shared" si="1"/>
        <v>112.85415189600002</v>
      </c>
      <c r="K17">
        <f t="shared" si="2"/>
        <v>1.55814461804655</v>
      </c>
      <c r="L17" s="11">
        <f t="shared" si="3"/>
        <v>23.372169270698247</v>
      </c>
      <c r="M17">
        <f t="shared" si="7"/>
        <v>15.926448964035323</v>
      </c>
      <c r="O17">
        <f t="shared" si="8"/>
        <v>56115.06252857393</v>
      </c>
      <c r="P17">
        <f t="shared" si="9"/>
        <v>841725.937928609</v>
      </c>
      <c r="Q17" s="22">
        <f t="shared" si="10"/>
        <v>0.07900247456858218</v>
      </c>
      <c r="R17" s="9">
        <f t="shared" si="14"/>
        <v>60.77558044503751</v>
      </c>
    </row>
    <row r="18" spans="1:18" ht="12.75">
      <c r="A18" s="10">
        <v>5</v>
      </c>
      <c r="B18" s="10">
        <f t="shared" si="4"/>
        <v>5.5</v>
      </c>
      <c r="C18" s="10">
        <f t="shared" si="5"/>
        <v>0.5</v>
      </c>
      <c r="D18" s="18">
        <f t="shared" si="6"/>
        <v>5.25</v>
      </c>
      <c r="E18">
        <v>10</v>
      </c>
      <c r="F18" s="18">
        <f t="shared" si="11"/>
        <v>0.01</v>
      </c>
      <c r="G18" s="18">
        <f t="shared" si="12"/>
        <v>98</v>
      </c>
      <c r="H18" s="18">
        <f t="shared" si="13"/>
        <v>0.02</v>
      </c>
      <c r="I18">
        <f t="shared" si="0"/>
        <v>52.5</v>
      </c>
      <c r="J18" s="11">
        <f t="shared" si="1"/>
        <v>105.16530126400001</v>
      </c>
      <c r="K18">
        <f t="shared" si="2"/>
        <v>1.6582280766035324</v>
      </c>
      <c r="L18" s="11">
        <f t="shared" si="3"/>
        <v>16.582280766035325</v>
      </c>
      <c r="M18">
        <f t="shared" si="7"/>
        <v>12.780357525294697</v>
      </c>
      <c r="O18">
        <f t="shared" si="8"/>
        <v>75766.37907524758</v>
      </c>
      <c r="P18">
        <f t="shared" si="9"/>
        <v>757663.7907524757</v>
      </c>
      <c r="Q18" s="22">
        <f t="shared" si="10"/>
        <v>0.07111259337898036</v>
      </c>
      <c r="R18" s="9">
        <f t="shared" si="14"/>
        <v>67.88683978293555</v>
      </c>
    </row>
    <row r="19" spans="1:18" ht="12.75">
      <c r="A19" s="10">
        <v>5.5</v>
      </c>
      <c r="B19" s="10">
        <f t="shared" si="4"/>
        <v>6</v>
      </c>
      <c r="C19" s="10">
        <f t="shared" si="5"/>
        <v>0.5</v>
      </c>
      <c r="D19" s="18">
        <f t="shared" si="6"/>
        <v>5.75</v>
      </c>
      <c r="E19">
        <v>6</v>
      </c>
      <c r="F19" s="18">
        <f t="shared" si="11"/>
        <v>0.006</v>
      </c>
      <c r="G19" s="18">
        <f t="shared" si="12"/>
        <v>98.6</v>
      </c>
      <c r="H19" s="18">
        <f t="shared" si="13"/>
        <v>0.012</v>
      </c>
      <c r="I19">
        <f t="shared" si="0"/>
        <v>34.5</v>
      </c>
      <c r="J19" s="11">
        <f t="shared" si="1"/>
        <v>84.05670075840001</v>
      </c>
      <c r="K19">
        <f t="shared" si="2"/>
        <v>1.749199854809259</v>
      </c>
      <c r="L19" s="11">
        <f t="shared" si="3"/>
        <v>10.495199128855555</v>
      </c>
      <c r="M19">
        <f t="shared" si="7"/>
        <v>8.951995501636539</v>
      </c>
      <c r="O19">
        <f t="shared" si="8"/>
        <v>99541.03597975784</v>
      </c>
      <c r="P19">
        <f t="shared" si="9"/>
        <v>597246.215878547</v>
      </c>
      <c r="Q19" s="22">
        <f t="shared" si="10"/>
        <v>0.05605616609277967</v>
      </c>
      <c r="R19" s="9">
        <f t="shared" si="14"/>
        <v>73.49245639221353</v>
      </c>
    </row>
    <row r="20" spans="1:18" ht="12.75">
      <c r="A20" s="10">
        <v>6</v>
      </c>
      <c r="B20" s="10">
        <f t="shared" si="4"/>
        <v>6.5</v>
      </c>
      <c r="C20" s="10">
        <f t="shared" si="5"/>
        <v>0.5</v>
      </c>
      <c r="D20" s="18">
        <f t="shared" si="6"/>
        <v>6.25</v>
      </c>
      <c r="E20">
        <v>5</v>
      </c>
      <c r="F20" s="18">
        <f t="shared" si="11"/>
        <v>0.005</v>
      </c>
      <c r="G20" s="18">
        <f t="shared" si="12"/>
        <v>99.1</v>
      </c>
      <c r="H20" s="18">
        <f t="shared" si="13"/>
        <v>0.01</v>
      </c>
      <c r="I20">
        <f t="shared" si="0"/>
        <v>31.25</v>
      </c>
      <c r="J20" s="11">
        <f t="shared" si="1"/>
        <v>90.01185063199999</v>
      </c>
      <c r="K20">
        <f t="shared" si="2"/>
        <v>1.8325814637483102</v>
      </c>
      <c r="L20" s="11">
        <f t="shared" si="3"/>
        <v>9.162907318741551</v>
      </c>
      <c r="M20">
        <f t="shared" si="7"/>
        <v>8.513243565546091</v>
      </c>
      <c r="O20">
        <f t="shared" si="8"/>
        <v>127831.73232380342</v>
      </c>
      <c r="P20">
        <f t="shared" si="9"/>
        <v>639158.6616190171</v>
      </c>
      <c r="Q20" s="22">
        <f t="shared" si="10"/>
        <v>0.05998997254867554</v>
      </c>
      <c r="R20" s="9">
        <f t="shared" si="14"/>
        <v>79.49145364708107</v>
      </c>
    </row>
    <row r="21" spans="1:18" ht="12.75">
      <c r="A21" s="10">
        <v>6.5</v>
      </c>
      <c r="B21" s="10">
        <f t="shared" si="4"/>
        <v>7</v>
      </c>
      <c r="C21" s="10">
        <f t="shared" si="5"/>
        <v>0.5</v>
      </c>
      <c r="D21" s="18">
        <f t="shared" si="6"/>
        <v>6.75</v>
      </c>
      <c r="E21">
        <v>3</v>
      </c>
      <c r="F21" s="18">
        <f t="shared" si="11"/>
        <v>0.003</v>
      </c>
      <c r="G21" s="18">
        <f t="shared" si="12"/>
        <v>99.39999999999999</v>
      </c>
      <c r="H21" s="18">
        <f t="shared" si="13"/>
        <v>0.006</v>
      </c>
      <c r="I21">
        <f t="shared" si="0"/>
        <v>20.25</v>
      </c>
      <c r="J21" s="11">
        <f t="shared" si="1"/>
        <v>67.4858703792</v>
      </c>
      <c r="K21">
        <f t="shared" si="2"/>
        <v>1.9095425048844386</v>
      </c>
      <c r="L21" s="11">
        <f t="shared" si="3"/>
        <v>5.728627514653316</v>
      </c>
      <c r="M21">
        <f t="shared" si="7"/>
        <v>5.728253519899697</v>
      </c>
      <c r="O21">
        <f t="shared" si="8"/>
        <v>161031.16718908306</v>
      </c>
      <c r="P21">
        <f t="shared" si="9"/>
        <v>483093.5015672492</v>
      </c>
      <c r="Q21" s="22">
        <f t="shared" si="10"/>
        <v>0.045342052979542295</v>
      </c>
      <c r="R21" s="9">
        <f t="shared" si="14"/>
        <v>84.0256589450353</v>
      </c>
    </row>
    <row r="22" spans="1:18" ht="12.75">
      <c r="A22" s="10">
        <v>7</v>
      </c>
      <c r="B22" s="10">
        <f t="shared" si="4"/>
        <v>7.5</v>
      </c>
      <c r="C22" s="10">
        <f t="shared" si="5"/>
        <v>0.5</v>
      </c>
      <c r="D22" s="18">
        <f t="shared" si="6"/>
        <v>7.25</v>
      </c>
      <c r="E22">
        <v>2</v>
      </c>
      <c r="F22" s="18">
        <f t="shared" si="11"/>
        <v>0.002</v>
      </c>
      <c r="G22" s="18">
        <f t="shared" si="12"/>
        <v>99.6</v>
      </c>
      <c r="H22" s="18">
        <f t="shared" si="13"/>
        <v>0.004</v>
      </c>
      <c r="I22">
        <f t="shared" si="0"/>
        <v>14.5</v>
      </c>
      <c r="J22" s="11">
        <f t="shared" si="1"/>
        <v>54.9764202528</v>
      </c>
      <c r="K22">
        <f t="shared" si="2"/>
        <v>1.9810014688665833</v>
      </c>
      <c r="L22" s="11">
        <f t="shared" si="3"/>
        <v>3.9620029377331667</v>
      </c>
      <c r="M22">
        <f t="shared" si="7"/>
        <v>4.224021252471669</v>
      </c>
      <c r="O22">
        <f t="shared" si="8"/>
        <v>199532.03965729545</v>
      </c>
      <c r="P22">
        <f t="shared" si="9"/>
        <v>399064.0793145909</v>
      </c>
      <c r="Q22" s="22">
        <f t="shared" si="10"/>
        <v>0.037455243276534975</v>
      </c>
      <c r="R22" s="9">
        <f t="shared" si="14"/>
        <v>87.7711832726888</v>
      </c>
    </row>
    <row r="23" spans="1:18" ht="12.75">
      <c r="A23" s="10">
        <v>7.5</v>
      </c>
      <c r="B23" s="10">
        <f t="shared" si="4"/>
        <v>8</v>
      </c>
      <c r="C23" s="10">
        <f t="shared" si="5"/>
        <v>0.5</v>
      </c>
      <c r="D23" s="18">
        <f t="shared" si="6"/>
        <v>7.75</v>
      </c>
      <c r="E23">
        <v>1</v>
      </c>
      <c r="F23" s="18">
        <f t="shared" si="11"/>
        <v>0.001</v>
      </c>
      <c r="G23" s="18">
        <f t="shared" si="12"/>
        <v>99.69999999999999</v>
      </c>
      <c r="H23" s="18">
        <f t="shared" si="13"/>
        <v>0.002</v>
      </c>
      <c r="I23">
        <f t="shared" si="0"/>
        <v>7.75</v>
      </c>
      <c r="J23" s="11">
        <f t="shared" si="1"/>
        <v>32.9811301264</v>
      </c>
      <c r="K23">
        <f t="shared" si="2"/>
        <v>2.0476928433652555</v>
      </c>
      <c r="L23" s="11">
        <f t="shared" si="3"/>
        <v>2.0476928433652555</v>
      </c>
      <c r="M23">
        <f t="shared" si="7"/>
        <v>2.310300290382438</v>
      </c>
      <c r="O23">
        <f t="shared" si="8"/>
        <v>243727.0488101394</v>
      </c>
      <c r="P23">
        <f t="shared" si="9"/>
        <v>243727.0488101394</v>
      </c>
      <c r="Q23" s="22">
        <f t="shared" si="10"/>
        <v>0.02287566428412919</v>
      </c>
      <c r="R23" s="9">
        <f t="shared" si="14"/>
        <v>90.05874970110172</v>
      </c>
    </row>
    <row r="24" spans="1:18" ht="12.75">
      <c r="A24" s="10">
        <v>8</v>
      </c>
      <c r="B24" s="10">
        <f t="shared" si="4"/>
        <v>8.5</v>
      </c>
      <c r="C24" s="10">
        <f t="shared" si="5"/>
        <v>0.5</v>
      </c>
      <c r="D24" s="18">
        <f t="shared" si="6"/>
        <v>8.25</v>
      </c>
      <c r="E24">
        <v>1</v>
      </c>
      <c r="F24" s="18">
        <f t="shared" si="11"/>
        <v>0.001</v>
      </c>
      <c r="G24" s="18">
        <f t="shared" si="12"/>
        <v>99.79999999999998</v>
      </c>
      <c r="H24" s="18">
        <f t="shared" si="13"/>
        <v>0.002</v>
      </c>
      <c r="I24">
        <f t="shared" si="0"/>
        <v>8.25</v>
      </c>
      <c r="J24" s="11">
        <f t="shared" si="1"/>
        <v>38.974050126399995</v>
      </c>
      <c r="K24">
        <f t="shared" si="2"/>
        <v>2.1102132003465894</v>
      </c>
      <c r="L24" s="11">
        <f t="shared" si="3"/>
        <v>2.1102132003465894</v>
      </c>
      <c r="M24">
        <f t="shared" si="7"/>
        <v>2.5042668693610928</v>
      </c>
      <c r="O24">
        <f t="shared" si="8"/>
        <v>294008.8937293135</v>
      </c>
      <c r="P24">
        <f t="shared" si="9"/>
        <v>294008.8937293135</v>
      </c>
      <c r="Q24" s="22">
        <f t="shared" si="10"/>
        <v>0.027595003436566436</v>
      </c>
      <c r="R24" s="9">
        <f t="shared" si="14"/>
        <v>92.81825004475836</v>
      </c>
    </row>
    <row r="25" spans="1:18" ht="12.75">
      <c r="A25" s="10">
        <v>8.5</v>
      </c>
      <c r="B25" s="10">
        <f t="shared" si="4"/>
        <v>9</v>
      </c>
      <c r="C25" s="10">
        <f t="shared" si="5"/>
        <v>0.5</v>
      </c>
      <c r="D25" s="18">
        <f t="shared" si="6"/>
        <v>8.75</v>
      </c>
      <c r="E25">
        <v>1</v>
      </c>
      <c r="F25" s="18">
        <f t="shared" si="11"/>
        <v>0.001</v>
      </c>
      <c r="G25" s="18">
        <f t="shared" si="12"/>
        <v>99.89999999999998</v>
      </c>
      <c r="H25" s="18">
        <f t="shared" si="13"/>
        <v>0.002</v>
      </c>
      <c r="I25">
        <f t="shared" si="0"/>
        <v>8.75</v>
      </c>
      <c r="J25" s="11">
        <f t="shared" si="1"/>
        <v>45.4669701264</v>
      </c>
      <c r="K25">
        <f t="shared" si="2"/>
        <v>2.169053700369523</v>
      </c>
      <c r="L25" s="11">
        <f t="shared" si="3"/>
        <v>2.169053700369523</v>
      </c>
      <c r="M25">
        <f t="shared" si="7"/>
        <v>2.6939577921203273</v>
      </c>
      <c r="O25">
        <f t="shared" si="8"/>
        <v>350770.2734965166</v>
      </c>
      <c r="P25">
        <f t="shared" si="9"/>
        <v>350770.2734965166</v>
      </c>
      <c r="Q25" s="22">
        <f t="shared" si="10"/>
        <v>0.032922496934713136</v>
      </c>
      <c r="R25" s="9">
        <f t="shared" si="14"/>
        <v>96.11049973822968</v>
      </c>
    </row>
    <row r="26" spans="1:18" ht="12.75">
      <c r="A26" s="10">
        <v>9</v>
      </c>
      <c r="B26" s="10">
        <v>9.5</v>
      </c>
      <c r="C26" s="10">
        <f t="shared" si="5"/>
        <v>0.5</v>
      </c>
      <c r="D26" s="18">
        <f t="shared" si="6"/>
        <v>9.25</v>
      </c>
      <c r="E26">
        <v>1</v>
      </c>
      <c r="F26" s="18">
        <f t="shared" si="11"/>
        <v>0.001</v>
      </c>
      <c r="G26" s="18">
        <f t="shared" si="12"/>
        <v>99.99999999999997</v>
      </c>
      <c r="H26" s="18">
        <f t="shared" si="13"/>
        <v>0.002</v>
      </c>
      <c r="I26">
        <f t="shared" si="0"/>
        <v>9.25</v>
      </c>
      <c r="J26" s="11">
        <f t="shared" si="1"/>
        <v>52.4598901264</v>
      </c>
      <c r="K26">
        <f t="shared" si="2"/>
        <v>2.224623551524334</v>
      </c>
      <c r="L26" s="11">
        <f t="shared" si="3"/>
        <v>2.224623551524334</v>
      </c>
      <c r="M26">
        <f t="shared" si="7"/>
        <v>2.879462512173348</v>
      </c>
      <c r="O26">
        <f t="shared" si="8"/>
        <v>414403.8871934474</v>
      </c>
      <c r="P26">
        <f t="shared" si="9"/>
        <v>414403.8871934474</v>
      </c>
      <c r="Q26" s="22">
        <f t="shared" si="10"/>
        <v>0.0388950026177032</v>
      </c>
      <c r="R26" s="9">
        <f t="shared" si="14"/>
        <v>100</v>
      </c>
    </row>
    <row r="27" spans="1:16" s="1" customFormat="1" ht="12.75">
      <c r="A27" s="2" t="s">
        <v>2</v>
      </c>
      <c r="E27" s="1">
        <f>SUM(E8:E26)</f>
        <v>1000</v>
      </c>
      <c r="F27" s="1">
        <f>SUM(F8:F26)</f>
        <v>1</v>
      </c>
      <c r="I27" s="1">
        <f>SUM(I8:I26)</f>
        <v>2007.08</v>
      </c>
      <c r="J27" s="12">
        <f>SUM(J8:J26)</f>
        <v>1509.1702736</v>
      </c>
      <c r="K27" s="12"/>
      <c r="L27" s="12">
        <f>SUM(L8:L26)</f>
        <v>527.7256429354443</v>
      </c>
      <c r="M27" s="12">
        <f>SUM(M8:M26)</f>
        <v>351.3009097903216</v>
      </c>
      <c r="N27" s="12"/>
      <c r="O27" s="12"/>
      <c r="P27" s="21">
        <f>SUM(P8:P26)</f>
        <v>10654424.972446974</v>
      </c>
    </row>
    <row r="29" ht="12.75">
      <c r="A29" s="1" t="s">
        <v>8</v>
      </c>
    </row>
    <row r="30" spans="1:4" ht="15.75">
      <c r="A30" s="6" t="s">
        <v>9</v>
      </c>
      <c r="B30" s="9">
        <f>$I$27/$E$27</f>
        <v>2.0070799999999998</v>
      </c>
      <c r="C30" s="7" t="s">
        <v>10</v>
      </c>
      <c r="D30" t="s">
        <v>35</v>
      </c>
    </row>
    <row r="31" spans="1:4" ht="15.75">
      <c r="A31" s="8" t="s">
        <v>11</v>
      </c>
      <c r="B31" s="9">
        <f>SQRT($J$27/($E$27-1))</f>
        <v>1.229097617992385</v>
      </c>
      <c r="C31" s="7" t="s">
        <v>10</v>
      </c>
      <c r="D31" s="13" t="s">
        <v>24</v>
      </c>
    </row>
    <row r="32" spans="1:4" ht="15.75">
      <c r="A32" s="19" t="s">
        <v>30</v>
      </c>
      <c r="B32" s="9">
        <f>$L$27/$E$27</f>
        <v>0.5277256429354443</v>
      </c>
      <c r="C32" s="7"/>
      <c r="D32" t="s">
        <v>46</v>
      </c>
    </row>
    <row r="33" spans="1:4" ht="15.75">
      <c r="A33" s="19" t="s">
        <v>37</v>
      </c>
      <c r="B33" s="9">
        <f>SQRT($M$27/($E$27-1))</f>
        <v>0.5930030036624387</v>
      </c>
      <c r="C33" s="7"/>
      <c r="D33" s="13" t="s">
        <v>43</v>
      </c>
    </row>
    <row r="34" spans="1:4" ht="15.75">
      <c r="A34" s="8" t="s">
        <v>12</v>
      </c>
      <c r="B34" s="9">
        <f>EXP($B$33)</f>
        <v>1.80941394157649</v>
      </c>
      <c r="C34" s="7" t="s">
        <v>10</v>
      </c>
      <c r="D34" s="13" t="s">
        <v>45</v>
      </c>
    </row>
    <row r="35" spans="1:3" ht="14.25">
      <c r="A35" s="19"/>
      <c r="B35" s="20" t="s">
        <v>44</v>
      </c>
      <c r="C35" s="7"/>
    </row>
    <row r="36" spans="1:4" ht="15.75">
      <c r="A36" s="8" t="s">
        <v>12</v>
      </c>
      <c r="B36" s="9">
        <f>EXP(SQRT(LN(1+($B$31/$B$30)^2)))</f>
        <v>1.7582584319579537</v>
      </c>
      <c r="C36" s="7" t="s">
        <v>10</v>
      </c>
      <c r="D36" t="s">
        <v>31</v>
      </c>
    </row>
    <row r="37" spans="2:3" ht="14.25">
      <c r="B37" s="14" t="s">
        <v>25</v>
      </c>
      <c r="C37" s="7"/>
    </row>
    <row r="38" spans="1:4" ht="15.75">
      <c r="A38" s="6" t="s">
        <v>13</v>
      </c>
      <c r="B38" s="9">
        <f>EXP($L$27/$E$27)</f>
        <v>1.6950727206245597</v>
      </c>
      <c r="C38" s="7" t="s">
        <v>10</v>
      </c>
      <c r="D38" t="s">
        <v>32</v>
      </c>
    </row>
    <row r="39" spans="1:4" ht="15.75">
      <c r="A39" s="6" t="s">
        <v>13</v>
      </c>
      <c r="B39" s="9">
        <f>EXP(B32)</f>
        <v>1.6950727206245597</v>
      </c>
      <c r="C39" s="7" t="s">
        <v>10</v>
      </c>
      <c r="D39" t="s">
        <v>36</v>
      </c>
    </row>
    <row r="40" spans="1:4" ht="15.75">
      <c r="A40" s="6" t="s">
        <v>13</v>
      </c>
      <c r="B40" s="9">
        <f>B30*EXP(-1/2*(LN(B36))^2)</f>
        <v>1.7116370615470773</v>
      </c>
      <c r="C40" s="7" t="s">
        <v>10</v>
      </c>
      <c r="D40" t="s">
        <v>33</v>
      </c>
    </row>
    <row r="41" spans="1:4" ht="15.75">
      <c r="A41" s="6" t="s">
        <v>13</v>
      </c>
      <c r="B41" s="9">
        <f>M67</f>
        <v>1.7</v>
      </c>
      <c r="C41" s="7" t="s">
        <v>10</v>
      </c>
      <c r="D41" t="s">
        <v>34</v>
      </c>
    </row>
    <row r="42" ht="12.75">
      <c r="U42" s="1"/>
    </row>
    <row r="43" spans="1:13" ht="12.75">
      <c r="A43" s="1" t="s">
        <v>14</v>
      </c>
      <c r="H43" s="1" t="s">
        <v>16</v>
      </c>
      <c r="M43" s="1" t="s">
        <v>17</v>
      </c>
    </row>
    <row r="45" spans="23:25" ht="12.75">
      <c r="W45" s="17"/>
      <c r="X45" s="15"/>
      <c r="Y45" s="15"/>
    </row>
    <row r="46" spans="22:23" ht="12.75">
      <c r="V46" s="15"/>
      <c r="W46" s="15"/>
    </row>
    <row r="47" spans="21:23" ht="12.75">
      <c r="U47" s="15"/>
      <c r="V47" s="15"/>
      <c r="W47" s="15"/>
    </row>
    <row r="48" spans="21:23" ht="12.75">
      <c r="U48" s="16"/>
      <c r="V48" s="16"/>
      <c r="W48" s="1"/>
    </row>
    <row r="49" ht="12.75">
      <c r="W49" s="15"/>
    </row>
    <row r="50" ht="12.75">
      <c r="W50" s="15"/>
    </row>
    <row r="51" ht="12.75">
      <c r="W51" s="15"/>
    </row>
    <row r="52" ht="12.75">
      <c r="W52" s="15"/>
    </row>
    <row r="53" ht="12.75">
      <c r="W53" s="15"/>
    </row>
    <row r="54" ht="12.75">
      <c r="W54" s="15"/>
    </row>
    <row r="55" ht="12.75">
      <c r="W55" s="15"/>
    </row>
    <row r="56" ht="12.75">
      <c r="W56" s="15"/>
    </row>
    <row r="57" ht="12.75">
      <c r="W57" s="15"/>
    </row>
    <row r="58" ht="12.75">
      <c r="W58" s="15"/>
    </row>
    <row r="59" ht="12.75">
      <c r="W59" s="15"/>
    </row>
    <row r="60" ht="12.75">
      <c r="W60" s="15"/>
    </row>
    <row r="61" ht="12.75">
      <c r="W61" s="15"/>
    </row>
    <row r="62" ht="12.75">
      <c r="W62" s="15"/>
    </row>
    <row r="63" spans="1:23" ht="12.75">
      <c r="A63" s="1" t="s">
        <v>18</v>
      </c>
      <c r="H63" s="1" t="s">
        <v>20</v>
      </c>
      <c r="W63" s="15"/>
    </row>
    <row r="64" spans="13:23" ht="15.75">
      <c r="M64" s="1" t="s">
        <v>21</v>
      </c>
      <c r="W64" s="15"/>
    </row>
    <row r="65" ht="12.75">
      <c r="W65" s="15"/>
    </row>
    <row r="66" spans="13:23" ht="15.75">
      <c r="M66" s="1" t="s">
        <v>23</v>
      </c>
      <c r="N66" s="1" t="s">
        <v>22</v>
      </c>
      <c r="W66" s="15"/>
    </row>
    <row r="67" spans="13:23" ht="12.75">
      <c r="M67">
        <v>1.7</v>
      </c>
      <c r="N67">
        <v>50</v>
      </c>
      <c r="W67" s="15"/>
    </row>
    <row r="68" ht="12.75">
      <c r="W68" s="15"/>
    </row>
    <row r="69" ht="12.75">
      <c r="W69" s="15"/>
    </row>
    <row r="70" ht="12.75">
      <c r="W70" s="15"/>
    </row>
    <row r="71" ht="12.75">
      <c r="W71" s="15"/>
    </row>
    <row r="72" ht="12.75">
      <c r="W72" s="15"/>
    </row>
    <row r="73" ht="12.75">
      <c r="W73" s="15"/>
    </row>
    <row r="74" ht="12.75">
      <c r="W74" s="15"/>
    </row>
    <row r="75" ht="12.75">
      <c r="W75" s="15"/>
    </row>
    <row r="76" ht="12.75">
      <c r="W76" s="15"/>
    </row>
    <row r="77" ht="12.75">
      <c r="W77" s="15"/>
    </row>
    <row r="78" ht="12.75">
      <c r="W78" s="17"/>
    </row>
    <row r="79" ht="12.75">
      <c r="W79" s="15"/>
    </row>
    <row r="80" spans="16:23" ht="15.75">
      <c r="P80" s="1" t="s">
        <v>29</v>
      </c>
      <c r="W80" s="15"/>
    </row>
    <row r="81" spans="16:23" ht="12.75">
      <c r="P81">
        <v>0.1</v>
      </c>
      <c r="Q81">
        <v>84.1</v>
      </c>
      <c r="R81">
        <v>50</v>
      </c>
      <c r="S81">
        <v>15.9</v>
      </c>
      <c r="W81" s="15"/>
    </row>
    <row r="82" spans="16:23" ht="12.75">
      <c r="P82">
        <v>10</v>
      </c>
      <c r="Q82">
        <v>84.1</v>
      </c>
      <c r="R82">
        <v>50</v>
      </c>
      <c r="S82">
        <v>15.9</v>
      </c>
      <c r="W82" s="15"/>
    </row>
    <row r="83" spans="1:23" ht="12.75">
      <c r="A83" s="1" t="s">
        <v>27</v>
      </c>
      <c r="W83" s="15"/>
    </row>
    <row r="84" ht="12.75">
      <c r="W84" s="15"/>
    </row>
    <row r="85" ht="12.75">
      <c r="W85" s="15"/>
    </row>
    <row r="86" ht="12.75">
      <c r="W86" s="15"/>
    </row>
    <row r="87" ht="12.75">
      <c r="W87" s="15"/>
    </row>
    <row r="88" ht="12.75">
      <c r="W88" s="15"/>
    </row>
    <row r="89" ht="12.75">
      <c r="W89" s="15"/>
    </row>
    <row r="90" ht="12.75">
      <c r="W90" s="15"/>
    </row>
    <row r="91" ht="12.75">
      <c r="W91" s="15"/>
    </row>
    <row r="92" ht="12.75">
      <c r="W92" s="15"/>
    </row>
    <row r="93" ht="12.75">
      <c r="W93" s="15"/>
    </row>
    <row r="94" ht="12.75">
      <c r="W94" s="15"/>
    </row>
    <row r="95" ht="12.75">
      <c r="W95" s="15"/>
    </row>
    <row r="96" ht="12.75">
      <c r="W96" s="15"/>
    </row>
    <row r="97" ht="12.75">
      <c r="W97" s="15"/>
    </row>
  </sheetData>
  <printOptions/>
  <pageMargins left="0.5" right="0.5" top="1" bottom="0.5" header="0" footer="0"/>
  <pageSetup fitToHeight="1" fitToWidth="1" horizontalDpi="600" verticalDpi="600" orientation="landscape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cp:lastPrinted>2001-11-16T21:21:24Z</cp:lastPrinted>
  <dcterms:created xsi:type="dcterms:W3CDTF">2001-11-11T00:51:10Z</dcterms:created>
  <dcterms:modified xsi:type="dcterms:W3CDTF">2001-11-16T22:03:49Z</dcterms:modified>
  <cp:category/>
  <cp:version/>
  <cp:contentType/>
  <cp:contentStatus/>
</cp:coreProperties>
</file>