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6"/>
</workbook>
</file>

<file path=xl/sharedStrings.xml><?xml version="1.0" encoding="utf-8"?>
<sst xmlns="http://schemas.openxmlformats.org/spreadsheetml/2006/main" count="60" uniqueCount="43">
  <si>
    <t>J. M. Cimbala, July 2001</t>
  </si>
  <si>
    <t>Constants:</t>
  </si>
  <si>
    <t xml:space="preserve">Q/L = 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</si>
  <si>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/min</t>
    </r>
  </si>
  <si>
    <t>m/min</t>
  </si>
  <si>
    <t>Calculations:</t>
  </si>
  <si>
    <t>m</t>
  </si>
  <si>
    <t xml:space="preserve">w = </t>
  </si>
  <si>
    <t xml:space="preserve">k = </t>
  </si>
  <si>
    <t>y/w</t>
  </si>
  <si>
    <t>x/w</t>
  </si>
  <si>
    <r>
      <t>y</t>
    </r>
    <r>
      <rPr>
        <sz val="10"/>
        <rFont val="Arial"/>
        <family val="0"/>
      </rPr>
      <t xml:space="preserve"> values for streamline calculations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/min) </t>
    </r>
  </si>
  <si>
    <r>
      <t>y</t>
    </r>
    <r>
      <rPr>
        <sz val="10"/>
        <rFont val="Arial"/>
        <family val="0"/>
      </rPr>
      <t xml:space="preserve"> = </t>
    </r>
  </si>
  <si>
    <r>
      <t>y</t>
    </r>
    <r>
      <rPr>
        <sz val="10"/>
        <rFont val="Arial"/>
        <family val="0"/>
      </rPr>
      <t xml:space="preserve"> L/Q = </t>
    </r>
  </si>
  <si>
    <r>
      <t>U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 xml:space="preserve"> = </t>
    </r>
  </si>
  <si>
    <r>
      <t>U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(m/min)</t>
    </r>
  </si>
  <si>
    <r>
      <t>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(m/min)</t>
    </r>
  </si>
  <si>
    <t>Velocity calculations along axis of slot:</t>
  </si>
  <si>
    <r>
      <t>f</t>
    </r>
    <r>
      <rPr>
        <sz val="10"/>
        <rFont val="Arial"/>
        <family val="2"/>
      </rPr>
      <t>/k</t>
    </r>
  </si>
  <si>
    <r>
      <t>y</t>
    </r>
    <r>
      <rPr>
        <sz val="10"/>
        <rFont val="Arial"/>
        <family val="0"/>
      </rPr>
      <t xml:space="preserve">/k = </t>
    </r>
  </si>
  <si>
    <r>
      <t>U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/U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 xml:space="preserve"> </t>
    </r>
  </si>
  <si>
    <r>
      <t>U</t>
    </r>
    <r>
      <rPr>
        <vertAlign val="subscript"/>
        <sz val="10"/>
        <rFont val="Arial"/>
        <family val="2"/>
      </rPr>
      <t>line sink</t>
    </r>
    <r>
      <rPr>
        <sz val="10"/>
        <rFont val="Arial"/>
        <family val="0"/>
      </rPr>
      <t>/U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 xml:space="preserve"> </t>
    </r>
  </si>
  <si>
    <t>Comparison to empirical data, Ch. 6</t>
  </si>
  <si>
    <r>
      <t>U</t>
    </r>
    <r>
      <rPr>
        <vertAlign val="subscript"/>
        <sz val="10"/>
        <rFont val="Arial"/>
        <family val="2"/>
      </rPr>
      <t>empirical</t>
    </r>
    <r>
      <rPr>
        <sz val="10"/>
        <rFont val="Arial"/>
        <family val="0"/>
      </rPr>
      <t>/U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 xml:space="preserve"> </t>
    </r>
  </si>
  <si>
    <t xml:space="preserve">a/w = </t>
  </si>
  <si>
    <t xml:space="preserve">b/w = </t>
  </si>
  <si>
    <r>
      <t>2y</t>
    </r>
    <r>
      <rPr>
        <sz val="10"/>
        <rFont val="Arial"/>
        <family val="0"/>
      </rPr>
      <t xml:space="preserve">/k = </t>
    </r>
  </si>
  <si>
    <t xml:space="preserve">origin = </t>
  </si>
  <si>
    <t xml:space="preserve">origin/w = </t>
  </si>
  <si>
    <t>x</t>
  </si>
  <si>
    <t>y</t>
  </si>
  <si>
    <t>Numbers for plot of slot face:</t>
  </si>
  <si>
    <t>Numbers for plot of slot rim:</t>
  </si>
  <si>
    <t xml:space="preserve">slot height = </t>
  </si>
  <si>
    <t xml:space="preserve">slot height/w = </t>
  </si>
  <si>
    <t>trying</t>
  </si>
  <si>
    <t xml:space="preserve">y/w = </t>
  </si>
  <si>
    <t>r/w = shifted x/w</t>
  </si>
  <si>
    <t>line sink</t>
  </si>
  <si>
    <r>
      <t>A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>/w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</si>
  <si>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q</t>
  </si>
  <si>
    <t>p</t>
  </si>
  <si>
    <r>
      <t>Unflanged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slot of finite width in quiescent air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</si>
</sst>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5825"/>
          <c:h val="0.9315"/>
        </c:manualLayout>
      </c:layout>
      <c:scatterChart>
        <c:scatterStyle val="smoothMarker"/>
        <c:varyColors val="0"/>
        <c:ser>
          <c:idx val="2"/>
          <c:order val="0"/>
          <c:tx>
            <c:v>psi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Sheet1!$B$29:$B$185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3"/>
          <c:order val="1"/>
          <c:tx>
            <c:v>psi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Sheet1!$C$29:$C$185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0"/>
          <c:order val="2"/>
          <c:tx>
            <c:v>psi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Sheet1!$D$29:$D$185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1"/>
          <c:order val="3"/>
          <c:tx>
            <c:v>psi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Sheet1!$E$29:$E$185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4"/>
          <c:order val="4"/>
          <c:tx>
            <c:v>psi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Sheet1!$F$29:$F$185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5"/>
          <c:order val="5"/>
          <c:tx>
            <c:v>psi 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Sheet1!$G$29:$G$185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6"/>
          <c:order val="6"/>
          <c:tx>
            <c:v>psi 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Sheet1!$H$29:$H$185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7"/>
          <c:order val="7"/>
          <c:tx>
            <c:v>psi 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8"/>
          <c:order val="8"/>
          <c:tx>
            <c:v>psi 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Sheet1!$J$29:$J$185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9"/>
          <c:order val="9"/>
          <c:tx>
            <c:v>psi 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Sheet1!$K$29:$K$185</c:f>
              <c:numCache/>
            </c:numRef>
          </c:xVal>
          <c:yVal>
            <c:numRef>
              <c:f>Sheet1!$A$29:$A$185</c:f>
              <c:numCache/>
            </c:numRef>
          </c:yVal>
          <c:smooth val="1"/>
        </c:ser>
        <c:ser>
          <c:idx val="10"/>
          <c:order val="10"/>
          <c:tx>
            <c:v>slot face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Sheet1!$A$18:$A$19</c:f>
              <c:numCache/>
            </c:numRef>
          </c:xVal>
          <c:yVal>
            <c:numRef>
              <c:f>Sheet1!$B$18:$B$19</c:f>
              <c:numCache/>
            </c:numRef>
          </c:yVal>
          <c:smooth val="1"/>
        </c:ser>
        <c:ser>
          <c:idx val="11"/>
          <c:order val="11"/>
          <c:tx>
            <c:v>rim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Sheet1!$A$22:$A$23</c:f>
              <c:numCache/>
            </c:numRef>
          </c:xVal>
          <c:yVal>
            <c:numRef>
              <c:f>Sheet1!$B$22:$B$23</c:f>
              <c:numCache/>
            </c:numRef>
          </c:yVal>
          <c:smooth val="1"/>
        </c:ser>
        <c:axId val="62102933"/>
        <c:axId val="22055486"/>
      </c:scatterChart>
      <c:valAx>
        <c:axId val="62102933"/>
        <c:scaling>
          <c:orientation val="minMax"/>
          <c:max val="3"/>
          <c:min val="-2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2055486"/>
        <c:crosses val="autoZero"/>
        <c:crossBetween val="midCat"/>
        <c:dispUnits/>
        <c:majorUnit val="1"/>
        <c:minorUnit val="0.2"/>
      </c:valAx>
      <c:valAx>
        <c:axId val="22055486"/>
        <c:scaling>
          <c:orientation val="minMax"/>
          <c:max val="2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62102933"/>
        <c:crossesAt val="-100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5825"/>
          <c:h val="0.9315"/>
        </c:manualLayout>
      </c:layout>
      <c:scatterChart>
        <c:scatterStyle val="smoothMarker"/>
        <c:varyColors val="0"/>
        <c:ser>
          <c:idx val="2"/>
          <c:order val="0"/>
          <c:tx>
            <c:v>Ua slot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Sheet1!$O$29:$O$185</c:f>
              <c:numCache/>
            </c:numRef>
          </c:xVal>
          <c:yVal>
            <c:numRef>
              <c:f>Sheet1!$R$29:$R$185</c:f>
              <c:numCache/>
            </c:numRef>
          </c:yVal>
          <c:smooth val="1"/>
        </c:ser>
        <c:ser>
          <c:idx val="3"/>
          <c:order val="1"/>
          <c:tx>
            <c:v>Ua line sink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Sheet1!$A$30:$A$185</c:f>
              <c:numCache/>
            </c:numRef>
          </c:xVal>
          <c:yVal>
            <c:numRef>
              <c:f>Sheet1!$S$30:$S$185</c:f>
              <c:numCache/>
            </c:numRef>
          </c:yVal>
          <c:smooth val="1"/>
        </c:ser>
        <c:ser>
          <c:idx val="0"/>
          <c:order val="2"/>
          <c:tx>
            <c:v>Ua empirical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Sheet1!$A$30:$A$185</c:f>
              <c:numCache/>
            </c:numRef>
          </c:xVal>
          <c:yVal>
            <c:numRef>
              <c:f>Sheet1!$W$30:$W$185</c:f>
              <c:numCache/>
            </c:numRef>
          </c:yVal>
          <c:smooth val="1"/>
        </c:ser>
        <c:axId val="64281647"/>
        <c:axId val="41663912"/>
      </c:scatterChart>
      <c:valAx>
        <c:axId val="6428164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1663912"/>
        <c:crosses val="autoZero"/>
        <c:crossBetween val="midCat"/>
        <c:dispUnits/>
        <c:majorUnit val="1"/>
        <c:minorUnit val="0.2"/>
      </c:valAx>
      <c:valAx>
        <c:axId val="41663912"/>
        <c:scaling>
          <c:orientation val="minMax"/>
          <c:max val="1.2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64281647"/>
        <c:crossesAt val="-100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0</xdr:row>
      <xdr:rowOff>57150</xdr:rowOff>
    </xdr:from>
    <xdr:ext cx="4676775" cy="2876550"/>
    <xdr:graphicFrame>
      <xdr:nvGraphicFramePr>
        <xdr:cNvPr id="1" name="Chart 6"/>
        <xdr:cNvGraphicFramePr/>
      </xdr:nvGraphicFramePr>
      <xdr:xfrm>
        <a:off x="2933700" y="5715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133350</xdr:colOff>
      <xdr:row>0</xdr:row>
      <xdr:rowOff>47625</xdr:rowOff>
    </xdr:from>
    <xdr:ext cx="4648200" cy="2886075"/>
    <xdr:graphicFrame>
      <xdr:nvGraphicFramePr>
        <xdr:cNvPr id="2" name="Chart 7"/>
        <xdr:cNvGraphicFramePr/>
      </xdr:nvGraphicFramePr>
      <xdr:xfrm>
        <a:off x="7686675" y="47625"/>
        <a:ext cx="46482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421875" style="0" customWidth="1"/>
    <col min="3" max="3" width="9.8515625" style="0" customWidth="1"/>
    <col min="6" max="6" width="10.28125" style="0" customWidth="1"/>
    <col min="7" max="7" width="10.140625" style="0" customWidth="1"/>
    <col min="8" max="8" width="10.7109375" style="0" customWidth="1"/>
    <col min="9" max="9" width="9.28125" style="0" customWidth="1"/>
    <col min="10" max="10" width="9.421875" style="0" customWidth="1"/>
    <col min="14" max="14" width="10.57421875" style="0" customWidth="1"/>
    <col min="15" max="15" width="15.421875" style="0" customWidth="1"/>
    <col min="16" max="16" width="10.421875" style="0" customWidth="1"/>
    <col min="17" max="17" width="10.57421875" style="0" customWidth="1"/>
    <col min="18" max="18" width="11.7109375" style="0" customWidth="1"/>
    <col min="19" max="20" width="16.140625" style="0" customWidth="1"/>
    <col min="21" max="21" width="9.8515625" style="0" customWidth="1"/>
    <col min="23" max="23" width="12.57421875" style="0" customWidth="1"/>
  </cols>
  <sheetData>
    <row r="1" ht="12.75">
      <c r="A1" s="8" t="s">
        <v>42</v>
      </c>
    </row>
    <row r="2" ht="12.75">
      <c r="A2" s="1" t="s">
        <v>0</v>
      </c>
    </row>
    <row r="4" ht="12.75">
      <c r="A4" s="1" t="s">
        <v>1</v>
      </c>
    </row>
    <row r="5" spans="1:3" ht="14.25">
      <c r="A5" s="5" t="s">
        <v>2</v>
      </c>
      <c r="B5">
        <v>12</v>
      </c>
      <c r="C5" t="s">
        <v>3</v>
      </c>
    </row>
    <row r="6" spans="1:3" ht="12.75">
      <c r="A6" s="4" t="s">
        <v>7</v>
      </c>
      <c r="B6">
        <v>0.02</v>
      </c>
      <c r="C6" t="s">
        <v>6</v>
      </c>
    </row>
    <row r="7" spans="1:3" ht="14.25">
      <c r="A7" s="2" t="s">
        <v>8</v>
      </c>
      <c r="B7">
        <f>$B$5/PI()</f>
        <v>3.819718634205488</v>
      </c>
      <c r="C7" t="s">
        <v>3</v>
      </c>
    </row>
    <row r="8" spans="1:3" ht="12.75">
      <c r="A8" s="2" t="s">
        <v>27</v>
      </c>
      <c r="B8">
        <f>-$B$6/PI()</f>
        <v>-0.006366197723675814</v>
      </c>
      <c r="C8" t="s">
        <v>6</v>
      </c>
    </row>
    <row r="9" spans="1:2" ht="12.75">
      <c r="A9" s="2" t="s">
        <v>28</v>
      </c>
      <c r="B9">
        <f>-1/PI()</f>
        <v>-0.3183098861837907</v>
      </c>
    </row>
    <row r="10" spans="1:3" ht="12.75">
      <c r="A10" s="2" t="s">
        <v>33</v>
      </c>
      <c r="B10">
        <f>$B$6</f>
        <v>0.02</v>
      </c>
      <c r="C10" t="s">
        <v>6</v>
      </c>
    </row>
    <row r="11" spans="1:2" ht="12.75">
      <c r="A11" s="2" t="s">
        <v>34</v>
      </c>
      <c r="B11">
        <f>B10/$B$6</f>
        <v>1</v>
      </c>
    </row>
    <row r="13" ht="12.75">
      <c r="A13" s="1" t="s">
        <v>5</v>
      </c>
    </row>
    <row r="14" spans="1:3" ht="15.75">
      <c r="A14" s="2" t="s">
        <v>14</v>
      </c>
      <c r="B14">
        <f>B5/2/B6</f>
        <v>300</v>
      </c>
      <c r="C14" t="s">
        <v>4</v>
      </c>
    </row>
    <row r="16" ht="12.75">
      <c r="A16" t="s">
        <v>31</v>
      </c>
    </row>
    <row r="17" spans="1:2" ht="12.75">
      <c r="A17" s="2" t="s">
        <v>29</v>
      </c>
      <c r="B17" s="2" t="s">
        <v>30</v>
      </c>
    </row>
    <row r="18" spans="1:2" ht="12.75">
      <c r="A18">
        <f>$B$9</f>
        <v>-0.3183098861837907</v>
      </c>
      <c r="B18">
        <v>0</v>
      </c>
    </row>
    <row r="19" spans="1:2" ht="12.75">
      <c r="A19">
        <f>$B$9</f>
        <v>-0.3183098861837907</v>
      </c>
      <c r="B19">
        <f>$B$11</f>
        <v>1</v>
      </c>
    </row>
    <row r="20" ht="12.75">
      <c r="A20" t="s">
        <v>32</v>
      </c>
    </row>
    <row r="21" spans="1:2" ht="12.75">
      <c r="A21" s="2" t="s">
        <v>29</v>
      </c>
      <c r="B21" s="2" t="s">
        <v>30</v>
      </c>
    </row>
    <row r="22" spans="1:2" ht="12.75">
      <c r="A22">
        <v>-2</v>
      </c>
      <c r="B22">
        <f>$B$11</f>
        <v>1</v>
      </c>
    </row>
    <row r="23" spans="1:2" ht="12.75">
      <c r="A23">
        <f>$B$9</f>
        <v>-0.3183098861837907</v>
      </c>
      <c r="B23">
        <f>$B$11</f>
        <v>1</v>
      </c>
    </row>
    <row r="24" spans="1:21" ht="14.25">
      <c r="A24" s="9" t="s">
        <v>11</v>
      </c>
      <c r="D24" s="6"/>
      <c r="M24" t="s">
        <v>17</v>
      </c>
      <c r="S24" t="s">
        <v>38</v>
      </c>
      <c r="U24" t="s">
        <v>22</v>
      </c>
    </row>
    <row r="25" spans="1:22" ht="12.75">
      <c r="A25" s="3" t="s">
        <v>13</v>
      </c>
      <c r="B25">
        <v>0.48</v>
      </c>
      <c r="C25">
        <v>0.45</v>
      </c>
      <c r="D25">
        <v>0.4</v>
      </c>
      <c r="E25">
        <v>0.3</v>
      </c>
      <c r="F25">
        <v>0.2</v>
      </c>
      <c r="G25">
        <v>0.15</v>
      </c>
      <c r="H25">
        <v>0.1</v>
      </c>
      <c r="I25">
        <v>0.07</v>
      </c>
      <c r="J25">
        <v>0.04</v>
      </c>
      <c r="K25">
        <v>0.02</v>
      </c>
      <c r="L25">
        <v>0.02</v>
      </c>
      <c r="N25" s="3" t="s">
        <v>13</v>
      </c>
      <c r="O25" s="3"/>
      <c r="P25">
        <v>0</v>
      </c>
      <c r="Q25" s="2" t="s">
        <v>36</v>
      </c>
      <c r="R25">
        <v>0</v>
      </c>
      <c r="U25" s="2" t="s">
        <v>25</v>
      </c>
      <c r="V25">
        <v>2</v>
      </c>
    </row>
    <row r="26" spans="1:39" ht="12.75">
      <c r="A26" s="3" t="s">
        <v>12</v>
      </c>
      <c r="B26">
        <f>B25*$B$5</f>
        <v>5.76</v>
      </c>
      <c r="C26">
        <f aca="true" t="shared" si="0" ref="C26:L26">C25*$B$5</f>
        <v>5.4</v>
      </c>
      <c r="D26">
        <f t="shared" si="0"/>
        <v>4.800000000000001</v>
      </c>
      <c r="E26">
        <f t="shared" si="0"/>
        <v>3.5999999999999996</v>
      </c>
      <c r="F26">
        <f t="shared" si="0"/>
        <v>2.4000000000000004</v>
      </c>
      <c r="G26">
        <f t="shared" si="0"/>
        <v>1.7999999999999998</v>
      </c>
      <c r="H26">
        <f t="shared" si="0"/>
        <v>1.2000000000000002</v>
      </c>
      <c r="I26">
        <f t="shared" si="0"/>
        <v>0.8400000000000001</v>
      </c>
      <c r="J26">
        <f t="shared" si="0"/>
        <v>0.48</v>
      </c>
      <c r="K26">
        <f t="shared" si="0"/>
        <v>0.24</v>
      </c>
      <c r="L26">
        <f t="shared" si="0"/>
        <v>0.24</v>
      </c>
      <c r="N26" s="3" t="s">
        <v>12</v>
      </c>
      <c r="O26" s="3"/>
      <c r="P26">
        <f>P25*$B$5</f>
        <v>0</v>
      </c>
      <c r="Q26" s="3" t="s">
        <v>19</v>
      </c>
      <c r="R26" s="2">
        <f>P26/$B$7</f>
        <v>0</v>
      </c>
      <c r="S26" s="3"/>
      <c r="T26" s="3"/>
      <c r="U26" s="2" t="s">
        <v>24</v>
      </c>
      <c r="V26" s="2">
        <f>V25*10</f>
        <v>20</v>
      </c>
      <c r="Y26" s="7"/>
      <c r="Z26" s="3"/>
      <c r="AB26" s="6"/>
      <c r="AC26" s="2"/>
      <c r="AF26" s="7"/>
      <c r="AG26" s="3"/>
      <c r="AJ26" s="6"/>
      <c r="AK26" s="3"/>
      <c r="AM26" s="6"/>
    </row>
    <row r="27" spans="1:39" ht="15.75">
      <c r="A27" s="3" t="s">
        <v>26</v>
      </c>
      <c r="B27">
        <f>2*B26/$B$7</f>
        <v>3.015928947446201</v>
      </c>
      <c r="C27">
        <f aca="true" t="shared" si="1" ref="C27:L27">2*C26/$B$7</f>
        <v>2.8274333882308142</v>
      </c>
      <c r="D27">
        <f t="shared" si="1"/>
        <v>2.513274122871835</v>
      </c>
      <c r="E27">
        <f t="shared" si="1"/>
        <v>1.8849555921538756</v>
      </c>
      <c r="F27">
        <f t="shared" si="1"/>
        <v>1.2566370614359175</v>
      </c>
      <c r="G27">
        <f t="shared" si="1"/>
        <v>0.9424777960769378</v>
      </c>
      <c r="H27">
        <f t="shared" si="1"/>
        <v>0.6283185307179587</v>
      </c>
      <c r="I27">
        <f t="shared" si="1"/>
        <v>0.4398229715025711</v>
      </c>
      <c r="J27">
        <f t="shared" si="1"/>
        <v>0.25132741228718347</v>
      </c>
      <c r="K27">
        <f t="shared" si="1"/>
        <v>0.12566370614359174</v>
      </c>
      <c r="L27">
        <f t="shared" si="1"/>
        <v>0.12566370614359174</v>
      </c>
      <c r="N27" s="2"/>
      <c r="O27" s="2"/>
      <c r="Q27" s="3"/>
      <c r="R27" s="7"/>
      <c r="S27" s="3"/>
      <c r="T27" s="3"/>
      <c r="U27" s="2" t="s">
        <v>39</v>
      </c>
      <c r="V27">
        <f>V25*V26</f>
        <v>40</v>
      </c>
      <c r="Y27" s="7"/>
      <c r="Z27" s="3"/>
      <c r="AB27" s="6"/>
      <c r="AC27" s="2"/>
      <c r="AF27" s="7"/>
      <c r="AG27" s="3"/>
      <c r="AJ27" s="6"/>
      <c r="AK27" s="3"/>
      <c r="AM27" s="6"/>
    </row>
    <row r="28" spans="1:23" s="2" customFormat="1" ht="15.75">
      <c r="A28" s="2" t="s">
        <v>9</v>
      </c>
      <c r="B28" s="2" t="s">
        <v>10</v>
      </c>
      <c r="C28" s="2" t="s">
        <v>10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2" t="s">
        <v>10</v>
      </c>
      <c r="K28" s="2" t="s">
        <v>10</v>
      </c>
      <c r="L28" s="11" t="s">
        <v>35</v>
      </c>
      <c r="M28" s="3" t="s">
        <v>18</v>
      </c>
      <c r="N28" s="2" t="s">
        <v>10</v>
      </c>
      <c r="O28" s="2" t="s">
        <v>37</v>
      </c>
      <c r="P28" s="2" t="s">
        <v>16</v>
      </c>
      <c r="Q28" s="2" t="s">
        <v>15</v>
      </c>
      <c r="R28" s="2" t="s">
        <v>20</v>
      </c>
      <c r="S28" s="2" t="s">
        <v>21</v>
      </c>
      <c r="U28" s="2" t="s">
        <v>40</v>
      </c>
      <c r="V28" s="2" t="s">
        <v>41</v>
      </c>
      <c r="W28" s="2" t="s">
        <v>23</v>
      </c>
    </row>
    <row r="29" spans="1:39" s="2" customFormat="1" ht="12.75">
      <c r="A29">
        <v>0</v>
      </c>
      <c r="B29"/>
      <c r="C29"/>
      <c r="D29"/>
      <c r="E29"/>
      <c r="F29"/>
      <c r="G29"/>
      <c r="H29"/>
      <c r="I29"/>
      <c r="J29"/>
      <c r="K29"/>
      <c r="L29" t="e">
        <f aca="true" t="shared" si="2" ref="L29:L36">IF(AND(OR($A28&gt;$B$11,1/PI()*(LN((PI()*$A29-L$27)/SIN(L$27))+(PI()*$A29-L$27)/SIN(L$27)*COS(L$27))&gt;$B$9),(PI()*$A29-L$27)/SIN(L$27)&gt;0),1/PI()*(LN((PI()*$A29-L$27)/SIN(L$27))+(PI()*$A29-L$27)/SIN(L$27)*COS(L$27)))</f>
        <v>#NUM!</v>
      </c>
      <c r="M29" s="2">
        <v>-1</v>
      </c>
      <c r="N29">
        <f>1/PI()*(2*M29+EXP(2*M29)*COS(2*R$26))</f>
        <v>-0.5935412137638841</v>
      </c>
      <c r="O29">
        <f>N29-$B$9</f>
        <v>-0.27523132758009344</v>
      </c>
      <c r="P29">
        <f>-$B$7*PI()/2/$B$6*(1+EXP(2*M29)*COS(2*R$26))/((EXP(2*M29)*SIN(2*R$26))^2+(1+EXP(2*M29)*COS(2*R$26))^2)</f>
        <v>-264.2391233933647</v>
      </c>
      <c r="Q29">
        <f>-$B$7*PI()/2/$B$6*(EXP(2*M29)*SIN(2*R$26))/((EXP(2*M29)*SIN(2*R$26))^2+(1+EXP(2*M29)*COS(2*R$26))^2)</f>
        <v>0</v>
      </c>
      <c r="R29">
        <f>SQRT(P29^2+Q29^2)/$B$14</f>
        <v>0.8807970779778823</v>
      </c>
      <c r="S29" t="e">
        <f>$B$5/PI()/$A29/$B$6/$B$14/2</f>
        <v>#DIV/0!</v>
      </c>
      <c r="T29"/>
      <c r="U29">
        <f>0.2*($A29/SQRT(V$27))^0.33</f>
        <v>0</v>
      </c>
      <c r="V29">
        <f>$A29/SQRT(V$27)*(V$26/V$25)^U29</f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2" customFormat="1" ht="12.75">
      <c r="A30">
        <v>0.01</v>
      </c>
      <c r="B30"/>
      <c r="C30"/>
      <c r="D30"/>
      <c r="E30"/>
      <c r="F30"/>
      <c r="G30"/>
      <c r="H30"/>
      <c r="I30"/>
      <c r="J30"/>
      <c r="K30"/>
      <c r="L30" t="e">
        <f t="shared" si="2"/>
        <v>#NUM!</v>
      </c>
      <c r="M30" s="2">
        <v>-0.95</v>
      </c>
      <c r="N30">
        <f>1/PI()*(2*M30+EXP(2*M30)*COS(2*R$26))</f>
        <v>-0.5571796135877786</v>
      </c>
      <c r="O30">
        <f aca="true" t="shared" si="3" ref="O30:O93">N30-$B$9</f>
        <v>-0.23886972740398787</v>
      </c>
      <c r="P30">
        <f>-$B$7*PI()/2/$B$6*(1+EXP(2*M30)*COS(2*R$26))/((EXP(2*M30)*SIN(2*R$26))^2+(1+EXP(2*M30)*COS(2*R$26))^2)</f>
        <v>-260.96745769110066</v>
      </c>
      <c r="Q30">
        <f>-$B$7*PI()/2/$B$6*(EXP(2*M30)*SIN(2*R$26))/((EXP(2*M30)*SIN(2*R$26))^2+(1+EXP(2*M30)*COS(2*R$26))^2)</f>
        <v>0</v>
      </c>
      <c r="R30">
        <f>SQRT(P30^2+Q30^2)/$B$14</f>
        <v>0.8698915256370022</v>
      </c>
      <c r="S30">
        <f aca="true" t="shared" si="4" ref="S30:S93">$B$5/PI()/$A30/$B$6/$B$14/2</f>
        <v>31.830988618379063</v>
      </c>
      <c r="T30"/>
      <c r="U30">
        <f aca="true" t="shared" si="5" ref="U30:U93">0.2*($A30/SQRT(V$27))^0.33</f>
        <v>0.023806201054361986</v>
      </c>
      <c r="V30">
        <f aca="true" t="shared" si="6" ref="V30:V93">$A30/SQRT(V$27)*(V$26/V$25)^U30</f>
        <v>0.0016702297129029605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" customFormat="1" ht="12.75">
      <c r="A31">
        <v>0.02</v>
      </c>
      <c r="B31"/>
      <c r="C31"/>
      <c r="D31"/>
      <c r="E31"/>
      <c r="F31"/>
      <c r="G31"/>
      <c r="H31"/>
      <c r="I31"/>
      <c r="J31"/>
      <c r="K31"/>
      <c r="L31" t="e">
        <f t="shared" si="2"/>
        <v>#NUM!</v>
      </c>
      <c r="M31" s="2">
        <v>-0.9</v>
      </c>
      <c r="N31">
        <f>1/PI()*(2*M31+EXP(2*M31)*COS(2*R$26))</f>
        <v>-0.520341524834703</v>
      </c>
      <c r="O31">
        <f t="shared" si="3"/>
        <v>-0.20203163865091228</v>
      </c>
      <c r="P31">
        <f>-$B$7*PI()/2/$B$6*(1+EXP(2*M31)*COS(2*R$26))/((EXP(2*M31)*SIN(2*R$26))^2+(1+EXP(2*M31)*COS(2*R$26))^2)</f>
        <v>-257.44468052985366</v>
      </c>
      <c r="Q31">
        <f>-$B$7*PI()/2/$B$6*(EXP(2*M31)*SIN(2*R$26))/((EXP(2*M31)*SIN(2*R$26))^2+(1+EXP(2*M31)*COS(2*R$26))^2)</f>
        <v>0</v>
      </c>
      <c r="R31">
        <f>SQRT(P31^2+Q31^2)/$B$14</f>
        <v>0.8581489350995122</v>
      </c>
      <c r="S31">
        <f t="shared" si="4"/>
        <v>15.915494309189532</v>
      </c>
      <c r="T31"/>
      <c r="U31">
        <f t="shared" si="5"/>
        <v>0.029924713121888664</v>
      </c>
      <c r="V31">
        <f t="shared" si="6"/>
        <v>0.003387854210903088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2" customFormat="1" ht="12.75">
      <c r="A32">
        <v>0.03</v>
      </c>
      <c r="B32"/>
      <c r="C32"/>
      <c r="D32"/>
      <c r="E32"/>
      <c r="F32"/>
      <c r="G32"/>
      <c r="H32"/>
      <c r="I32"/>
      <c r="J32"/>
      <c r="K32"/>
      <c r="L32" t="e">
        <f t="shared" si="2"/>
        <v>#NUM!</v>
      </c>
      <c r="M32" s="2">
        <v>-0.85</v>
      </c>
      <c r="N32">
        <f aca="true" t="shared" si="7" ref="N32:N95">1/PI()*(2*M32+EXP(2*M32)*COS(2*R$26))</f>
        <v>-0.4829768347635644</v>
      </c>
      <c r="O32">
        <f t="shared" si="3"/>
        <v>-0.1646669485797737</v>
      </c>
      <c r="P32">
        <f aca="true" t="shared" si="8" ref="P32:P95">-$B$7*PI()/2/$B$6*(1+EXP(2*M32)*COS(2*R$26))/((EXP(2*M32)*SIN(2*R$26))^2+(1+EXP(2*M32)*COS(2*R$26))^2)</f>
        <v>-253.66042047493954</v>
      </c>
      <c r="Q32">
        <f aca="true" t="shared" si="9" ref="Q32:Q95">-$B$7*PI()/2/$B$6*(EXP(2*M32)*SIN(2*R$26))/((EXP(2*M32)*SIN(2*R$26))^2+(1+EXP(2*M32)*COS(2*R$26))^2)</f>
        <v>0</v>
      </c>
      <c r="R32">
        <f aca="true" t="shared" si="10" ref="R32:R95">SQRT(P32^2+Q32^2)/$B$14</f>
        <v>0.8455347349164651</v>
      </c>
      <c r="S32">
        <f t="shared" si="4"/>
        <v>10.610329539459688</v>
      </c>
      <c r="T32"/>
      <c r="U32">
        <f t="shared" si="5"/>
        <v>0.03420897889853763</v>
      </c>
      <c r="V32">
        <f t="shared" si="6"/>
        <v>0.005132160596701065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2" customFormat="1" ht="12.75">
      <c r="A33">
        <v>0.04</v>
      </c>
      <c r="B33"/>
      <c r="C33"/>
      <c r="D33"/>
      <c r="E33"/>
      <c r="F33"/>
      <c r="G33"/>
      <c r="H33"/>
      <c r="I33"/>
      <c r="J33"/>
      <c r="K33"/>
      <c r="L33" t="e">
        <f t="shared" si="2"/>
        <v>#NUM!</v>
      </c>
      <c r="M33" s="2">
        <v>-0.8</v>
      </c>
      <c r="N33">
        <f t="shared" si="7"/>
        <v>-0.4450301602302827</v>
      </c>
      <c r="O33">
        <f t="shared" si="3"/>
        <v>-0.126720274046492</v>
      </c>
      <c r="P33">
        <f t="shared" si="8"/>
        <v>-249.60551554017738</v>
      </c>
      <c r="Q33">
        <f t="shared" si="9"/>
        <v>0</v>
      </c>
      <c r="R33">
        <f t="shared" si="10"/>
        <v>0.8320183851339246</v>
      </c>
      <c r="S33">
        <f t="shared" si="4"/>
        <v>7.957747154594766</v>
      </c>
      <c r="T33"/>
      <c r="U33">
        <f t="shared" si="5"/>
        <v>0.03761576462294291</v>
      </c>
      <c r="V33">
        <f t="shared" si="6"/>
        <v>0.006896770275033656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2" customFormat="1" ht="12.75">
      <c r="A34">
        <v>0.05</v>
      </c>
      <c r="B34"/>
      <c r="C34"/>
      <c r="D34"/>
      <c r="E34"/>
      <c r="F34"/>
      <c r="G34"/>
      <c r="H34"/>
      <c r="I34"/>
      <c r="J34"/>
      <c r="K34">
        <f aca="true" t="shared" si="11" ref="K34:K60">IF((PI()*$A34-K$27)/SIN(K$27)&gt;0,1/PI()*(LN((PI()*$A34-K$27)/SIN(K$27))+(PI()*$A34-K$27)/SIN(K$27)*COS(K$27)))</f>
        <v>-0.3612748499604699</v>
      </c>
      <c r="L34" t="b">
        <f t="shared" si="2"/>
        <v>0</v>
      </c>
      <c r="M34" s="2">
        <v>-0.75</v>
      </c>
      <c r="N34">
        <f t="shared" si="7"/>
        <v>-0.4064402933946683</v>
      </c>
      <c r="O34">
        <f t="shared" si="3"/>
        <v>-0.08813040721087761</v>
      </c>
      <c r="P34">
        <f t="shared" si="8"/>
        <v>-245.27234285809308</v>
      </c>
      <c r="Q34">
        <f t="shared" si="9"/>
        <v>0</v>
      </c>
      <c r="R34">
        <f t="shared" si="10"/>
        <v>0.8175744761936437</v>
      </c>
      <c r="S34">
        <f t="shared" si="4"/>
        <v>6.366197723675812</v>
      </c>
      <c r="T34"/>
      <c r="U34">
        <f t="shared" si="5"/>
        <v>0.04049022578511169</v>
      </c>
      <c r="V34">
        <f t="shared" si="6"/>
        <v>0.008678211583498822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2" customFormat="1" ht="12.75">
      <c r="A35">
        <v>0.06</v>
      </c>
      <c r="B35"/>
      <c r="C35"/>
      <c r="D35"/>
      <c r="E35"/>
      <c r="F35"/>
      <c r="G35"/>
      <c r="H35"/>
      <c r="I35"/>
      <c r="J35"/>
      <c r="K35">
        <f t="shared" si="11"/>
        <v>-0.061481098924760065</v>
      </c>
      <c r="L35">
        <f t="shared" si="2"/>
        <v>-0.061481098924760065</v>
      </c>
      <c r="M35" s="2">
        <v>-0.7</v>
      </c>
      <c r="N35">
        <f t="shared" si="7"/>
        <v>-0.3671395891317858</v>
      </c>
      <c r="O35">
        <f t="shared" si="3"/>
        <v>-0.0488297029479951</v>
      </c>
      <c r="P35">
        <f t="shared" si="8"/>
        <v>-240.65516656757453</v>
      </c>
      <c r="Q35">
        <f t="shared" si="9"/>
        <v>0</v>
      </c>
      <c r="R35">
        <f t="shared" si="10"/>
        <v>0.8021838885585818</v>
      </c>
      <c r="S35">
        <f t="shared" si="4"/>
        <v>5.305164769729844</v>
      </c>
      <c r="T35"/>
      <c r="U35">
        <f t="shared" si="5"/>
        <v>0.0430011440041968</v>
      </c>
      <c r="V35">
        <f t="shared" si="6"/>
        <v>0.010474237055210948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2" customFormat="1" ht="12.75">
      <c r="A36">
        <v>0.07</v>
      </c>
      <c r="B36"/>
      <c r="C36"/>
      <c r="D36"/>
      <c r="E36"/>
      <c r="F36"/>
      <c r="G36"/>
      <c r="H36"/>
      <c r="I36"/>
      <c r="J36"/>
      <c r="K36">
        <f t="shared" si="11"/>
        <v>0.14674060437170663</v>
      </c>
      <c r="L36">
        <f t="shared" si="2"/>
        <v>0.14674060437170663</v>
      </c>
      <c r="M36" s="2">
        <v>-0.65</v>
      </c>
      <c r="N36">
        <f t="shared" si="7"/>
        <v>-0.327053288016807</v>
      </c>
      <c r="O36">
        <f t="shared" si="3"/>
        <v>-0.008743401833016307</v>
      </c>
      <c r="P36">
        <f t="shared" si="8"/>
        <v>-235.75049491276764</v>
      </c>
      <c r="Q36">
        <f t="shared" si="9"/>
        <v>0</v>
      </c>
      <c r="R36">
        <f t="shared" si="10"/>
        <v>0.7858349830425588</v>
      </c>
      <c r="S36">
        <f t="shared" si="4"/>
        <v>4.547284088339866</v>
      </c>
      <c r="T36"/>
      <c r="U36">
        <f t="shared" si="5"/>
        <v>0.04524519354170747</v>
      </c>
      <c r="V36">
        <f t="shared" si="6"/>
        <v>0.01228324849514781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2" customFormat="1" ht="12.75">
      <c r="A37">
        <v>0.08</v>
      </c>
      <c r="B37"/>
      <c r="C37"/>
      <c r="D37"/>
      <c r="E37"/>
      <c r="F37"/>
      <c r="G37"/>
      <c r="H37"/>
      <c r="I37"/>
      <c r="J37"/>
      <c r="K37">
        <f t="shared" si="11"/>
        <v>0.3174708029940083</v>
      </c>
      <c r="M37" s="2">
        <v>-0.6</v>
      </c>
      <c r="N37">
        <f t="shared" si="7"/>
        <v>-0.2860987681075592</v>
      </c>
      <c r="O37">
        <f t="shared" si="3"/>
        <v>0.032211118076231504</v>
      </c>
      <c r="P37">
        <f t="shared" si="8"/>
        <v>-230.5574350497053</v>
      </c>
      <c r="Q37">
        <f t="shared" si="9"/>
        <v>0</v>
      </c>
      <c r="R37">
        <f t="shared" si="10"/>
        <v>0.7685247834990176</v>
      </c>
      <c r="S37">
        <f t="shared" si="4"/>
        <v>3.978873577297383</v>
      </c>
      <c r="T37"/>
      <c r="U37">
        <f t="shared" si="5"/>
        <v>0.04728351922390428</v>
      </c>
      <c r="V37">
        <f t="shared" si="6"/>
        <v>0.01410403933654249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22" ht="12.75">
      <c r="A38">
        <v>0.09</v>
      </c>
      <c r="J38">
        <f aca="true" t="shared" si="12" ref="J38:J60">IF((PI()*$A38-J$27)/SIN(J$27)&gt;0,1/PI()*(LN((PI()*$A38-J$27)/SIN(J$27))+(PI()*$A38-J$27)/SIN(J$27)*COS(J$27)))</f>
        <v>-0.6196012556628422</v>
      </c>
      <c r="K38">
        <f t="shared" si="11"/>
        <v>0.4676577522985395</v>
      </c>
      <c r="M38" s="2">
        <v>-0.55</v>
      </c>
      <c r="N38">
        <f t="shared" si="7"/>
        <v>-0.24418471803635905</v>
      </c>
      <c r="O38">
        <f t="shared" si="3"/>
        <v>0.07412516814743164</v>
      </c>
      <c r="P38">
        <f t="shared" si="8"/>
        <v>-225.07803167853527</v>
      </c>
      <c r="Q38">
        <f t="shared" si="9"/>
        <v>0</v>
      </c>
      <c r="R38">
        <f t="shared" si="10"/>
        <v>0.7502601055951176</v>
      </c>
      <c r="S38">
        <f t="shared" si="4"/>
        <v>3.53677651315323</v>
      </c>
      <c r="U38">
        <f t="shared" si="5"/>
        <v>0.04915753818126173</v>
      </c>
      <c r="V38">
        <f t="shared" si="6"/>
        <v>0.015935659882466226</v>
      </c>
    </row>
    <row r="39" spans="1:22" ht="12.75">
      <c r="A39">
        <v>0.1</v>
      </c>
      <c r="J39">
        <f t="shared" si="12"/>
        <v>-0.3600182269608921</v>
      </c>
      <c r="K39">
        <f t="shared" si="11"/>
        <v>0.6048506571735328</v>
      </c>
      <c r="M39" s="2">
        <v>-0.5</v>
      </c>
      <c r="N39">
        <f t="shared" si="7"/>
        <v>-0.20121022313515236</v>
      </c>
      <c r="O39">
        <f t="shared" si="3"/>
        <v>0.11709966304863834</v>
      </c>
      <c r="P39">
        <f t="shared" si="8"/>
        <v>-219.31757358900146</v>
      </c>
      <c r="Q39">
        <f t="shared" si="9"/>
        <v>0</v>
      </c>
      <c r="R39">
        <f t="shared" si="10"/>
        <v>0.7310585786300049</v>
      </c>
      <c r="S39">
        <f t="shared" si="4"/>
        <v>3.183098861837906</v>
      </c>
      <c r="U39">
        <f t="shared" si="5"/>
        <v>0.05089675534929399</v>
      </c>
      <c r="V39">
        <f t="shared" si="6"/>
        <v>0.017777339226432667</v>
      </c>
    </row>
    <row r="40" spans="1:22" ht="12.75">
      <c r="A40">
        <v>0.12</v>
      </c>
      <c r="J40">
        <f t="shared" si="12"/>
        <v>-0.06148776970964333</v>
      </c>
      <c r="K40">
        <f t="shared" si="11"/>
        <v>0.8547390066788928</v>
      </c>
      <c r="M40" s="2">
        <v>-0.45</v>
      </c>
      <c r="N40">
        <f t="shared" si="7"/>
        <v>-0.157063755447599</v>
      </c>
      <c r="O40">
        <f t="shared" si="3"/>
        <v>0.16124613073619168</v>
      </c>
      <c r="P40">
        <f t="shared" si="8"/>
        <v>-213.28485078750117</v>
      </c>
      <c r="Q40">
        <f t="shared" si="9"/>
        <v>0</v>
      </c>
      <c r="R40">
        <f t="shared" si="10"/>
        <v>0.7109495026250039</v>
      </c>
      <c r="S40">
        <f t="shared" si="4"/>
        <v>2.652582384864922</v>
      </c>
      <c r="U40">
        <f t="shared" si="5"/>
        <v>0.054053013133014506</v>
      </c>
      <c r="V40">
        <f t="shared" si="6"/>
        <v>0.021488409097072902</v>
      </c>
    </row>
    <row r="41" spans="1:22" ht="12.75">
      <c r="A41">
        <v>0.14</v>
      </c>
      <c r="J41">
        <f t="shared" si="12"/>
        <v>0.14547063980236227</v>
      </c>
      <c r="K41">
        <f t="shared" si="11"/>
        <v>1.0840841068664826</v>
      </c>
      <c r="M41" s="2">
        <v>-0.399999999999999</v>
      </c>
      <c r="N41">
        <f t="shared" si="7"/>
        <v>-0.11162205751979828</v>
      </c>
      <c r="O41">
        <f t="shared" si="3"/>
        <v>0.2066878286639924</v>
      </c>
      <c r="P41">
        <f t="shared" si="8"/>
        <v>-206.99234433828363</v>
      </c>
      <c r="Q41">
        <f t="shared" si="9"/>
        <v>0</v>
      </c>
      <c r="R41">
        <f t="shared" si="10"/>
        <v>0.6899744811276121</v>
      </c>
      <c r="S41">
        <f t="shared" si="4"/>
        <v>2.273642044169933</v>
      </c>
      <c r="U41">
        <f t="shared" si="5"/>
        <v>0.05687381341475493</v>
      </c>
      <c r="V41">
        <f t="shared" si="6"/>
        <v>0.025233172313073083</v>
      </c>
    </row>
    <row r="42" spans="1:22" ht="12.75">
      <c r="A42">
        <v>0.16</v>
      </c>
      <c r="I42">
        <f aca="true" t="shared" si="13" ref="I42:I60">IF((PI()*$A42-I$27)/SIN(I$27)&gt;0,1/PI()*(LN((PI()*$A42-I$27)/SIN(I$27))+(PI()*$A42-I$27)/SIN(I$27)*COS(I$27)))</f>
        <v>-0.5665707395767577</v>
      </c>
      <c r="J42">
        <f t="shared" si="12"/>
        <v>0.3149375446402029</v>
      </c>
      <c r="K42">
        <f t="shared" si="11"/>
        <v>1.3004351626245343</v>
      </c>
      <c r="M42" s="2">
        <v>-0.349999999999999</v>
      </c>
      <c r="N42">
        <f t="shared" si="7"/>
        <v>-0.06474890879826582</v>
      </c>
      <c r="O42">
        <f t="shared" si="3"/>
        <v>0.25356097738552485</v>
      </c>
      <c r="P42">
        <f t="shared" si="8"/>
        <v>-200.4563316504497</v>
      </c>
      <c r="Q42">
        <f t="shared" si="9"/>
        <v>0</v>
      </c>
      <c r="R42">
        <f t="shared" si="10"/>
        <v>0.6681877721681656</v>
      </c>
      <c r="S42">
        <f t="shared" si="4"/>
        <v>1.9894367886486914</v>
      </c>
      <c r="U42">
        <f t="shared" si="5"/>
        <v>0.059436016058907665</v>
      </c>
      <c r="V42">
        <f t="shared" si="6"/>
        <v>0.02900854879966932</v>
      </c>
    </row>
    <row r="43" spans="1:22" ht="12.75">
      <c r="A43">
        <v>0.18</v>
      </c>
      <c r="I43">
        <f t="shared" si="13"/>
        <v>-0.3034329759609622</v>
      </c>
      <c r="J43">
        <f t="shared" si="12"/>
        <v>0.4638612001602729</v>
      </c>
      <c r="K43">
        <f t="shared" si="11"/>
        <v>1.5078191497416193</v>
      </c>
      <c r="M43" s="2">
        <v>-0.299999999999999</v>
      </c>
      <c r="N43">
        <f t="shared" si="7"/>
        <v>-0.016293762288843924</v>
      </c>
      <c r="O43">
        <f t="shared" si="3"/>
        <v>0.30201612389494675</v>
      </c>
      <c r="P43">
        <f t="shared" si="8"/>
        <v>-193.69689186773851</v>
      </c>
      <c r="Q43">
        <f t="shared" si="9"/>
        <v>0</v>
      </c>
      <c r="R43">
        <f t="shared" si="10"/>
        <v>0.6456563062257951</v>
      </c>
      <c r="S43">
        <f t="shared" si="4"/>
        <v>1.768388256576615</v>
      </c>
      <c r="U43">
        <f t="shared" si="5"/>
        <v>0.06179168295241343</v>
      </c>
      <c r="V43">
        <f t="shared" si="6"/>
        <v>0.0328121125364931</v>
      </c>
    </row>
    <row r="44" spans="1:22" ht="12.75">
      <c r="A44">
        <v>0.2</v>
      </c>
      <c r="I44">
        <f t="shared" si="13"/>
        <v>-0.13186726008440994</v>
      </c>
      <c r="J44">
        <f t="shared" si="12"/>
        <v>0.5997908112508052</v>
      </c>
      <c r="K44">
        <f t="shared" si="11"/>
        <v>1.7086398138960108</v>
      </c>
      <c r="M44" s="2">
        <v>-0.249999999999999</v>
      </c>
      <c r="N44">
        <f t="shared" si="7"/>
        <v>0.03390976216821351</v>
      </c>
      <c r="O44">
        <f t="shared" si="3"/>
        <v>0.3522196483520042</v>
      </c>
      <c r="P44">
        <f t="shared" si="8"/>
        <v>-186.73779936055624</v>
      </c>
      <c r="Q44">
        <f t="shared" si="9"/>
        <v>0</v>
      </c>
      <c r="R44">
        <f t="shared" si="10"/>
        <v>0.6224593312018541</v>
      </c>
      <c r="S44">
        <f t="shared" si="4"/>
        <v>1.591549430918953</v>
      </c>
      <c r="U44">
        <f t="shared" si="5"/>
        <v>0.06397790219382797</v>
      </c>
      <c r="V44">
        <f t="shared" si="6"/>
        <v>0.036641893001652506</v>
      </c>
    </row>
    <row r="45" spans="1:22" ht="12.75">
      <c r="A45">
        <v>0.22</v>
      </c>
      <c r="H45">
        <f aca="true" t="shared" si="14" ref="H45:H60">IF((PI()*$A45-H$27)/SIN(H$27)&gt;0,1/PI()*(LN((PI()*$A45-H$27)/SIN(H$27))+(PI()*$A45-H$27)/SIN(H$27)*COS(H$27)))</f>
        <v>-0.6841812784174092</v>
      </c>
      <c r="I45">
        <f t="shared" si="13"/>
        <v>0.0022069511179774928</v>
      </c>
      <c r="J45">
        <f t="shared" si="12"/>
        <v>0.726753353700371</v>
      </c>
      <c r="K45">
        <f t="shared" si="11"/>
        <v>1.9044476203362914</v>
      </c>
      <c r="M45" s="2">
        <v>-0.199999999999999</v>
      </c>
      <c r="N45">
        <f t="shared" si="7"/>
        <v>0.08604554308680247</v>
      </c>
      <c r="O45">
        <f t="shared" si="3"/>
        <v>0.40435542927059315</v>
      </c>
      <c r="P45">
        <f t="shared" si="8"/>
        <v>-179.60629803373544</v>
      </c>
      <c r="Q45">
        <f t="shared" si="9"/>
        <v>0</v>
      </c>
      <c r="R45">
        <f t="shared" si="10"/>
        <v>0.5986876601124514</v>
      </c>
      <c r="S45">
        <f t="shared" si="4"/>
        <v>1.4468631190172303</v>
      </c>
      <c r="U45">
        <f t="shared" si="5"/>
        <v>0.06602213765831538</v>
      </c>
      <c r="V45">
        <f t="shared" si="6"/>
        <v>0.04049625129758446</v>
      </c>
    </row>
    <row r="46" spans="1:22" ht="12.75">
      <c r="A46">
        <v>0.24</v>
      </c>
      <c r="H46">
        <f t="shared" si="14"/>
        <v>-0.4360180398553339</v>
      </c>
      <c r="I46">
        <f t="shared" si="13"/>
        <v>0.11573791300259445</v>
      </c>
      <c r="J46">
        <f t="shared" si="12"/>
        <v>0.8471525731872431</v>
      </c>
      <c r="K46">
        <f t="shared" si="11"/>
        <v>2.0963012158497167</v>
      </c>
      <c r="M46" s="2">
        <v>-0.149999999999999</v>
      </c>
      <c r="N46">
        <f t="shared" si="7"/>
        <v>0.14031679765293983</v>
      </c>
      <c r="O46">
        <f t="shared" si="3"/>
        <v>0.45862668383673055</v>
      </c>
      <c r="P46">
        <f t="shared" si="8"/>
        <v>-172.33275504349754</v>
      </c>
      <c r="Q46">
        <f t="shared" si="9"/>
        <v>0</v>
      </c>
      <c r="R46">
        <f t="shared" si="10"/>
        <v>0.5744425168116585</v>
      </c>
      <c r="S46">
        <f t="shared" si="4"/>
        <v>1.326291192432461</v>
      </c>
      <c r="U46">
        <f t="shared" si="5"/>
        <v>0.06794536044140327</v>
      </c>
      <c r="V46">
        <f t="shared" si="6"/>
        <v>0.04437379845575164</v>
      </c>
    </row>
    <row r="47" spans="1:22" ht="12.75">
      <c r="A47">
        <v>0.26</v>
      </c>
      <c r="H47">
        <f t="shared" si="14"/>
        <v>-0.2794268490325018</v>
      </c>
      <c r="I47">
        <f t="shared" si="13"/>
        <v>0.2162748304576739</v>
      </c>
      <c r="J47">
        <f t="shared" si="12"/>
        <v>0.9625389349600051</v>
      </c>
      <c r="K47">
        <f t="shared" si="11"/>
        <v>2.284955690101505</v>
      </c>
      <c r="M47" s="2">
        <v>-0.099999999999999</v>
      </c>
      <c r="N47">
        <f t="shared" si="7"/>
        <v>0.19694811559066466</v>
      </c>
      <c r="O47">
        <f t="shared" si="3"/>
        <v>0.5152580017744554</v>
      </c>
      <c r="P47">
        <f t="shared" si="8"/>
        <v>-164.95019919374323</v>
      </c>
      <c r="Q47">
        <f t="shared" si="9"/>
        <v>0</v>
      </c>
      <c r="R47">
        <f t="shared" si="10"/>
        <v>0.5498339973124774</v>
      </c>
      <c r="S47">
        <f t="shared" si="4"/>
        <v>1.2242687930145792</v>
      </c>
      <c r="U47">
        <f t="shared" si="5"/>
        <v>0.06976398851571873</v>
      </c>
      <c r="V47">
        <f t="shared" si="6"/>
        <v>0.04827333915751599</v>
      </c>
    </row>
    <row r="48" spans="1:22" ht="12.75">
      <c r="A48">
        <v>0.28</v>
      </c>
      <c r="H48">
        <f t="shared" si="14"/>
        <v>-0.1603271628838348</v>
      </c>
      <c r="I48">
        <f t="shared" si="13"/>
        <v>0.3078446792717866</v>
      </c>
      <c r="J48">
        <f t="shared" si="12"/>
        <v>1.0739710858059106</v>
      </c>
      <c r="K48">
        <f t="shared" si="11"/>
        <v>2.4709685733738853</v>
      </c>
      <c r="M48" s="2">
        <v>-0.049999999999999</v>
      </c>
      <c r="N48">
        <f t="shared" si="7"/>
        <v>0.25618770693148346</v>
      </c>
      <c r="O48">
        <f t="shared" si="3"/>
        <v>0.5744975931152742</v>
      </c>
      <c r="P48">
        <f t="shared" si="8"/>
        <v>-157.49375624368184</v>
      </c>
      <c r="Q48">
        <f t="shared" si="9"/>
        <v>0</v>
      </c>
      <c r="R48">
        <f t="shared" si="10"/>
        <v>0.5249791874789395</v>
      </c>
      <c r="S48">
        <f t="shared" si="4"/>
        <v>1.1368210220849666</v>
      </c>
      <c r="U48">
        <f t="shared" si="5"/>
        <v>0.07149114412240594</v>
      </c>
      <c r="V48">
        <f t="shared" si="6"/>
        <v>0.052193831575252904</v>
      </c>
    </row>
    <row r="49" spans="1:22" ht="12.75">
      <c r="A49">
        <v>0.3</v>
      </c>
      <c r="G49">
        <f aca="true" t="shared" si="15" ref="G49:G60">IF((PI()*$A49-G$27)/SIN(G$27)&gt;0,1/PI()*(LN((PI()*$A49-G$27)/SIN(G$27))+(PI()*$A49-G$27)/SIN(G$27)*COS(G$27)))</f>
        <v>-11.626225689202899</v>
      </c>
      <c r="H49">
        <f t="shared" si="14"/>
        <v>-0.061770726052938554</v>
      </c>
      <c r="I49">
        <f t="shared" si="13"/>
        <v>0.3928512051232053</v>
      </c>
      <c r="J49">
        <f t="shared" si="12"/>
        <v>1.182204115390179</v>
      </c>
      <c r="K49">
        <f t="shared" si="11"/>
        <v>2.654763260309407</v>
      </c>
      <c r="M49" s="2">
        <v>0</v>
      </c>
      <c r="N49">
        <f t="shared" si="7"/>
        <v>0.3183098861837907</v>
      </c>
      <c r="O49">
        <f t="shared" si="3"/>
        <v>0.6366197723675814</v>
      </c>
      <c r="P49">
        <f t="shared" si="8"/>
        <v>-150</v>
      </c>
      <c r="Q49">
        <f t="shared" si="9"/>
        <v>0</v>
      </c>
      <c r="R49">
        <f t="shared" si="10"/>
        <v>0.5</v>
      </c>
      <c r="S49">
        <f t="shared" si="4"/>
        <v>1.061032953945969</v>
      </c>
      <c r="U49">
        <f t="shared" si="5"/>
        <v>0.07313750000565526</v>
      </c>
      <c r="V49">
        <f t="shared" si="6"/>
        <v>0.056134357872059996</v>
      </c>
    </row>
    <row r="50" spans="1:23" ht="12.75">
      <c r="A50">
        <v>0.32</v>
      </c>
      <c r="G50">
        <f t="shared" si="15"/>
        <v>-0.7988647884825545</v>
      </c>
      <c r="H50">
        <f t="shared" si="14"/>
        <v>0.023791666348420195</v>
      </c>
      <c r="I50">
        <f t="shared" si="13"/>
        <v>0.47284487326051433</v>
      </c>
      <c r="J50">
        <f t="shared" si="12"/>
        <v>1.28779555399504</v>
      </c>
      <c r="K50">
        <f t="shared" si="11"/>
        <v>2.836668862257087</v>
      </c>
      <c r="M50" s="2">
        <v>0.05</v>
      </c>
      <c r="N50">
        <f t="shared" si="7"/>
        <v>0.38361781776467396</v>
      </c>
      <c r="O50">
        <f t="shared" si="3"/>
        <v>0.7019277039484646</v>
      </c>
      <c r="P50">
        <f t="shared" si="8"/>
        <v>-142.506243756318</v>
      </c>
      <c r="Q50">
        <f t="shared" si="9"/>
        <v>0</v>
      </c>
      <c r="R50">
        <f t="shared" si="10"/>
        <v>0.47502081252106004</v>
      </c>
      <c r="S50">
        <f t="shared" si="4"/>
        <v>0.9947183943243457</v>
      </c>
      <c r="U50">
        <f t="shared" si="5"/>
        <v>0.0747118671143411</v>
      </c>
      <c r="V50">
        <f t="shared" si="6"/>
        <v>0.06009410199626451</v>
      </c>
      <c r="W50">
        <f aca="true" t="shared" si="16" ref="W50:W60">IF(AND($A50/SQRT(V$27)&gt;0.05,$A50/SQRT(V$27)&lt;3),1/(0.93+8.58*V50*V50))</f>
        <v>1.0405990084063401</v>
      </c>
    </row>
    <row r="51" spans="1:23" ht="12.75">
      <c r="A51">
        <v>0.34</v>
      </c>
      <c r="G51">
        <f t="shared" si="15"/>
        <v>-0.5636983377697958</v>
      </c>
      <c r="H51">
        <f t="shared" si="14"/>
        <v>0.10038699010881234</v>
      </c>
      <c r="I51">
        <f t="shared" si="13"/>
        <v>0.5488843304709666</v>
      </c>
      <c r="J51">
        <f t="shared" si="12"/>
        <v>1.3911687962630432</v>
      </c>
      <c r="K51">
        <f t="shared" si="11"/>
        <v>3.0169462770937088</v>
      </c>
      <c r="M51" s="2">
        <v>0.1</v>
      </c>
      <c r="N51">
        <f t="shared" si="7"/>
        <v>0.4524465501712898</v>
      </c>
      <c r="O51">
        <f t="shared" si="3"/>
        <v>0.7707564363550805</v>
      </c>
      <c r="P51">
        <f t="shared" si="8"/>
        <v>-135.04980080625666</v>
      </c>
      <c r="Q51">
        <f t="shared" si="9"/>
        <v>0</v>
      </c>
      <c r="R51">
        <f t="shared" si="10"/>
        <v>0.45016600268752216</v>
      </c>
      <c r="S51">
        <f t="shared" si="4"/>
        <v>0.9362055475993842</v>
      </c>
      <c r="U51">
        <f t="shared" si="5"/>
        <v>0.07622161381710688</v>
      </c>
      <c r="V51">
        <f t="shared" si="6"/>
        <v>0.06407233261598379</v>
      </c>
      <c r="W51">
        <f t="shared" si="16"/>
        <v>1.0360298404075123</v>
      </c>
    </row>
    <row r="52" spans="1:23" ht="12.75">
      <c r="A52">
        <v>0.36</v>
      </c>
      <c r="G52">
        <f t="shared" si="15"/>
        <v>-0.4201039347962809</v>
      </c>
      <c r="H52">
        <f t="shared" si="14"/>
        <v>0.17041899090651058</v>
      </c>
      <c r="I52">
        <f t="shared" si="13"/>
        <v>0.6217246664197817</v>
      </c>
      <c r="J52">
        <f t="shared" si="12"/>
        <v>1.4926529535432032</v>
      </c>
      <c r="K52">
        <f t="shared" si="11"/>
        <v>3.195805828177595</v>
      </c>
      <c r="M52" s="2">
        <v>0.15</v>
      </c>
      <c r="N52">
        <f t="shared" si="7"/>
        <v>0.5251663692588422</v>
      </c>
      <c r="O52">
        <f t="shared" si="3"/>
        <v>0.8434762554426329</v>
      </c>
      <c r="P52">
        <f t="shared" si="8"/>
        <v>-127.6672449565023</v>
      </c>
      <c r="Q52">
        <f t="shared" si="9"/>
        <v>0</v>
      </c>
      <c r="R52">
        <f t="shared" si="10"/>
        <v>0.425557483188341</v>
      </c>
      <c r="S52">
        <f t="shared" si="4"/>
        <v>0.8841941282883075</v>
      </c>
      <c r="U52">
        <f t="shared" si="5"/>
        <v>0.07767297190539613</v>
      </c>
      <c r="V52">
        <f t="shared" si="6"/>
        <v>0.06806838976678194</v>
      </c>
      <c r="W52">
        <f t="shared" si="16"/>
        <v>1.0311896054233</v>
      </c>
    </row>
    <row r="53" spans="1:23" ht="12.75">
      <c r="A53">
        <v>0.38</v>
      </c>
      <c r="G53">
        <f t="shared" si="15"/>
        <v>-0.31400103649693045</v>
      </c>
      <c r="H53">
        <f t="shared" si="14"/>
        <v>0.23543813399009864</v>
      </c>
      <c r="I53">
        <f t="shared" si="13"/>
        <v>0.6919234113891896</v>
      </c>
      <c r="J53">
        <f t="shared" si="12"/>
        <v>1.5925089237123047</v>
      </c>
      <c r="K53">
        <f t="shared" si="11"/>
        <v>3.373419546414035</v>
      </c>
      <c r="M53" s="2">
        <v>0.2</v>
      </c>
      <c r="N53">
        <f t="shared" si="7"/>
        <v>0.6021865041858769</v>
      </c>
      <c r="O53">
        <f t="shared" si="3"/>
        <v>0.9204963903696677</v>
      </c>
      <c r="P53">
        <f t="shared" si="8"/>
        <v>-120.3937019662644</v>
      </c>
      <c r="Q53">
        <f t="shared" si="9"/>
        <v>0</v>
      </c>
      <c r="R53">
        <f t="shared" si="10"/>
        <v>0.401312339887548</v>
      </c>
      <c r="S53">
        <f t="shared" si="4"/>
        <v>0.8376575952205016</v>
      </c>
      <c r="U53">
        <f t="shared" si="5"/>
        <v>0.0790712644872747</v>
      </c>
      <c r="V53">
        <f t="shared" si="6"/>
        <v>0.07208167424005417</v>
      </c>
      <c r="W53">
        <f t="shared" si="16"/>
        <v>1.0260833597676544</v>
      </c>
    </row>
    <row r="54" spans="1:23" ht="12.75">
      <c r="A54">
        <v>0.4</v>
      </c>
      <c r="G54">
        <f t="shared" si="15"/>
        <v>-0.2284413875153502</v>
      </c>
      <c r="H54">
        <f t="shared" si="14"/>
        <v>0.29650306614683036</v>
      </c>
      <c r="I54">
        <f t="shared" si="13"/>
        <v>0.7599039600217397</v>
      </c>
      <c r="J54">
        <f t="shared" si="12"/>
        <v>1.6909470301286724</v>
      </c>
      <c r="K54">
        <f t="shared" si="11"/>
        <v>3.549929936383992</v>
      </c>
      <c r="M54" s="2">
        <v>0.25</v>
      </c>
      <c r="N54">
        <f t="shared" si="7"/>
        <v>0.6839592231172479</v>
      </c>
      <c r="O54">
        <f t="shared" si="3"/>
        <v>1.0022691093010385</v>
      </c>
      <c r="P54">
        <f t="shared" si="8"/>
        <v>-113.26220063944362</v>
      </c>
      <c r="Q54">
        <f t="shared" si="9"/>
        <v>0</v>
      </c>
      <c r="R54">
        <f t="shared" si="10"/>
        <v>0.3775406687981454</v>
      </c>
      <c r="S54">
        <f t="shared" si="4"/>
        <v>0.7957747154594765</v>
      </c>
      <c r="U54">
        <f t="shared" si="5"/>
        <v>0.08042107873149117</v>
      </c>
      <c r="V54">
        <f t="shared" si="6"/>
        <v>0.07611163903290069</v>
      </c>
      <c r="W54">
        <f t="shared" si="16"/>
        <v>1.0207166883244456</v>
      </c>
    </row>
    <row r="55" spans="1:23" ht="12.75">
      <c r="A55">
        <v>0.42</v>
      </c>
      <c r="F55">
        <f aca="true" t="shared" si="17" ref="F55:F61">IF((PI()*$A55-F$27)/SIN(F$27)&gt;0,1/PI()*(LN((PI()*$A55-F$27)/SIN(F$27))+(PI()*$A55-F$27)/SIN(F$27)*COS(F$27)))</f>
        <v>-0.8583850041671922</v>
      </c>
      <c r="G55">
        <f t="shared" si="15"/>
        <v>-0.15587578296330792</v>
      </c>
      <c r="H55">
        <f t="shared" si="14"/>
        <v>0.354368877041925</v>
      </c>
      <c r="I55">
        <f t="shared" si="13"/>
        <v>0.8259954236664463</v>
      </c>
      <c r="J55">
        <f t="shared" si="12"/>
        <v>1.7881393036975939</v>
      </c>
      <c r="K55">
        <f t="shared" si="11"/>
        <v>3.7254563691989238</v>
      </c>
      <c r="M55" s="2">
        <v>0.3</v>
      </c>
      <c r="N55">
        <f t="shared" si="7"/>
        <v>0.7709843596759225</v>
      </c>
      <c r="O55">
        <f t="shared" si="3"/>
        <v>1.0892942458597132</v>
      </c>
      <c r="P55">
        <f t="shared" si="8"/>
        <v>-106.30310813226136</v>
      </c>
      <c r="Q55">
        <f t="shared" si="9"/>
        <v>0</v>
      </c>
      <c r="R55">
        <f t="shared" si="10"/>
        <v>0.35434369377420455</v>
      </c>
      <c r="S55">
        <f t="shared" si="4"/>
        <v>0.7578806813899779</v>
      </c>
      <c r="U55">
        <f t="shared" si="5"/>
        <v>0.08172639887153386</v>
      </c>
      <c r="V55">
        <f t="shared" si="6"/>
        <v>0.08015778237458222</v>
      </c>
      <c r="W55">
        <f t="shared" si="16"/>
        <v>1.0150956732707044</v>
      </c>
    </row>
    <row r="56" spans="1:23" ht="12.75">
      <c r="A56">
        <v>0.44</v>
      </c>
      <c r="F56">
        <f t="shared" si="17"/>
        <v>-0.6312510100898813</v>
      </c>
      <c r="G56">
        <f t="shared" si="15"/>
        <v>-0.092277247052232</v>
      </c>
      <c r="H56">
        <f t="shared" si="14"/>
        <v>0.4095930969576126</v>
      </c>
      <c r="I56">
        <f t="shared" si="13"/>
        <v>0.8904587002000949</v>
      </c>
      <c r="J56">
        <f t="shared" si="12"/>
        <v>1.8842282490000308</v>
      </c>
      <c r="K56">
        <f t="shared" si="11"/>
        <v>3.9000998336635337</v>
      </c>
      <c r="M56" s="2">
        <v>0.35</v>
      </c>
      <c r="N56">
        <f t="shared" si="7"/>
        <v>0.8638143154458812</v>
      </c>
      <c r="O56">
        <f t="shared" si="3"/>
        <v>1.1821242016296718</v>
      </c>
      <c r="P56">
        <f t="shared" si="8"/>
        <v>-99.54366834955017</v>
      </c>
      <c r="Q56">
        <f t="shared" si="9"/>
        <v>0</v>
      </c>
      <c r="R56">
        <f t="shared" si="10"/>
        <v>0.3318122278318339</v>
      </c>
      <c r="S56">
        <f t="shared" si="4"/>
        <v>0.7234315595086152</v>
      </c>
      <c r="U56">
        <f t="shared" si="5"/>
        <v>0.08299071005102371</v>
      </c>
      <c r="V56">
        <f t="shared" si="6"/>
        <v>0.0842196419766592</v>
      </c>
      <c r="W56">
        <f t="shared" si="16"/>
        <v>1.0092268619826932</v>
      </c>
    </row>
    <row r="57" spans="1:23" ht="12.75">
      <c r="A57">
        <v>0.46</v>
      </c>
      <c r="F57">
        <f t="shared" si="17"/>
        <v>-0.4956890637518146</v>
      </c>
      <c r="G57">
        <f t="shared" si="15"/>
        <v>-0.035242034103849906</v>
      </c>
      <c r="H57">
        <f t="shared" si="14"/>
        <v>0.4625991205364419</v>
      </c>
      <c r="I57">
        <f t="shared" si="13"/>
        <v>0.9535041129810095</v>
      </c>
      <c r="J57">
        <f t="shared" si="12"/>
        <v>1.9793332371474435</v>
      </c>
      <c r="K57">
        <f t="shared" si="11"/>
        <v>4.073946527033311</v>
      </c>
      <c r="M57" s="2">
        <v>0.4</v>
      </c>
      <c r="N57">
        <f t="shared" si="7"/>
        <v>0.9630595885928379</v>
      </c>
      <c r="O57">
        <f t="shared" si="3"/>
        <v>1.2813694747766287</v>
      </c>
      <c r="P57">
        <f t="shared" si="8"/>
        <v>-93.00765566171626</v>
      </c>
      <c r="Q57">
        <f t="shared" si="9"/>
        <v>0</v>
      </c>
      <c r="R57">
        <f t="shared" si="10"/>
        <v>0.3100255188723875</v>
      </c>
      <c r="S57">
        <f t="shared" si="4"/>
        <v>0.6919780134430232</v>
      </c>
      <c r="U57">
        <f t="shared" si="5"/>
        <v>0.08421708042540949</v>
      </c>
      <c r="V57">
        <f t="shared" si="6"/>
        <v>0.08829679024555061</v>
      </c>
      <c r="W57">
        <f t="shared" si="16"/>
        <v>1.0031172341738146</v>
      </c>
    </row>
    <row r="58" spans="1:23" ht="12.75">
      <c r="A58">
        <v>0.48</v>
      </c>
      <c r="F58">
        <f t="shared" si="17"/>
        <v>-0.39761862208791315</v>
      </c>
      <c r="G58">
        <f t="shared" si="15"/>
        <v>0.016780321130422004</v>
      </c>
      <c r="H58">
        <f t="shared" si="14"/>
        <v>0.5137160591274279</v>
      </c>
      <c r="I58">
        <f t="shared" si="13"/>
        <v>1.0153036929144779</v>
      </c>
      <c r="J58">
        <f t="shared" si="12"/>
        <v>2.073555256944534</v>
      </c>
      <c r="K58">
        <f t="shared" si="11"/>
        <v>4.247070609681438</v>
      </c>
      <c r="M58" s="2">
        <v>0.45</v>
      </c>
      <c r="N58">
        <f t="shared" si="7"/>
        <v>1.0693948839350778</v>
      </c>
      <c r="O58">
        <f t="shared" si="3"/>
        <v>1.3877047701188685</v>
      </c>
      <c r="P58">
        <f t="shared" si="8"/>
        <v>-86.7151492124988</v>
      </c>
      <c r="Q58">
        <f t="shared" si="9"/>
        <v>0</v>
      </c>
      <c r="R58">
        <f t="shared" si="10"/>
        <v>0.289050497374996</v>
      </c>
      <c r="S58">
        <f t="shared" si="4"/>
        <v>0.6631455962162305</v>
      </c>
      <c r="U58">
        <f t="shared" si="5"/>
        <v>0.08540822681155028</v>
      </c>
      <c r="V58">
        <f t="shared" si="6"/>
        <v>0.09238883026109301</v>
      </c>
      <c r="W58">
        <f t="shared" si="16"/>
        <v>0.9967741683552346</v>
      </c>
    </row>
    <row r="59" spans="1:23" ht="12.75">
      <c r="A59">
        <v>0.5</v>
      </c>
      <c r="F59">
        <f t="shared" si="17"/>
        <v>-0.3200914297417819</v>
      </c>
      <c r="G59">
        <f t="shared" si="15"/>
        <v>0.06484846543783745</v>
      </c>
      <c r="H59">
        <f t="shared" si="14"/>
        <v>0.5632048106073559</v>
      </c>
      <c r="I59">
        <f t="shared" si="13"/>
        <v>1.0759999445814623</v>
      </c>
      <c r="J59">
        <f t="shared" si="12"/>
        <v>2.1669805056467917</v>
      </c>
      <c r="K59">
        <f t="shared" si="11"/>
        <v>4.419536346932145</v>
      </c>
      <c r="M59" s="2">
        <v>0.5</v>
      </c>
      <c r="N59">
        <f t="shared" si="7"/>
        <v>1.1835658656160557</v>
      </c>
      <c r="O59">
        <f t="shared" si="3"/>
        <v>1.5018757517998464</v>
      </c>
      <c r="P59">
        <f t="shared" si="8"/>
        <v>-80.68242641099854</v>
      </c>
      <c r="Q59">
        <f t="shared" si="9"/>
        <v>0</v>
      </c>
      <c r="R59">
        <f t="shared" si="10"/>
        <v>0.26894142136999516</v>
      </c>
      <c r="S59">
        <f t="shared" si="4"/>
        <v>0.6366197723675814</v>
      </c>
      <c r="U59">
        <f t="shared" si="5"/>
        <v>0.08656656772395455</v>
      </c>
      <c r="V59">
        <f t="shared" si="6"/>
        <v>0.09649539237137089</v>
      </c>
      <c r="W59">
        <f t="shared" si="16"/>
        <v>0.9902054077410707</v>
      </c>
    </row>
    <row r="60" spans="1:23" ht="12.75">
      <c r="A60">
        <v>0.52</v>
      </c>
      <c r="F60">
        <f t="shared" si="17"/>
        <v>-0.2555582818251884</v>
      </c>
      <c r="G60">
        <f t="shared" si="15"/>
        <v>0.10971748848361598</v>
      </c>
      <c r="H60">
        <f t="shared" si="14"/>
        <v>0.61127569833455</v>
      </c>
      <c r="I60">
        <f t="shared" si="13"/>
        <v>1.1357122390934216</v>
      </c>
      <c r="J60">
        <f t="shared" si="12"/>
        <v>2.2596831436274</v>
      </c>
      <c r="K60">
        <f t="shared" si="11"/>
        <v>4.591399794719935</v>
      </c>
      <c r="M60" s="2">
        <v>0.55</v>
      </c>
      <c r="N60">
        <f t="shared" si="7"/>
        <v>1.30639661996177</v>
      </c>
      <c r="O60">
        <f t="shared" si="3"/>
        <v>1.6247065061455608</v>
      </c>
      <c r="P60">
        <f t="shared" si="8"/>
        <v>-74.92196832146472</v>
      </c>
      <c r="Q60">
        <f t="shared" si="9"/>
        <v>0</v>
      </c>
      <c r="R60">
        <f t="shared" si="10"/>
        <v>0.2497398944048824</v>
      </c>
      <c r="S60">
        <f t="shared" si="4"/>
        <v>0.6121343965072896</v>
      </c>
      <c r="U60">
        <f t="shared" si="5"/>
        <v>0.08769426662424569</v>
      </c>
      <c r="V60">
        <f t="shared" si="6"/>
        <v>0.10061613128823775</v>
      </c>
      <c r="W60">
        <f t="shared" si="16"/>
        <v>0.9834190257423298</v>
      </c>
    </row>
    <row r="61" spans="1:23" ht="12.75">
      <c r="A61">
        <v>0.54</v>
      </c>
      <c r="F61">
        <f t="shared" si="17"/>
        <v>-0.19999220254956165</v>
      </c>
      <c r="G61">
        <f aca="true" t="shared" si="18" ref="C61:K85">IF((PI()*$A61-G$27)/SIN(G$27)&gt;0,1/PI()*(LN((PI()*$A61-G$27)/SIN(G$27))+(PI()*$A61-G$27)/SIN(G$27)*COS(G$27)))</f>
        <v>0.1519449205499873</v>
      </c>
      <c r="H61">
        <f t="shared" si="18"/>
        <v>0.6581007532142982</v>
      </c>
      <c r="I61">
        <f t="shared" si="18"/>
        <v>1.1945415652550586</v>
      </c>
      <c r="J61">
        <f t="shared" si="18"/>
        <v>2.351727436210588</v>
      </c>
      <c r="K61">
        <f t="shared" si="18"/>
        <v>4.76271014091559</v>
      </c>
      <c r="M61" s="2">
        <v>0.6</v>
      </c>
      <c r="N61">
        <f t="shared" si="7"/>
        <v>1.4387979032136966</v>
      </c>
      <c r="O61">
        <f t="shared" si="3"/>
        <v>1.7571077893974874</v>
      </c>
      <c r="P61">
        <f t="shared" si="8"/>
        <v>-69.44256495029471</v>
      </c>
      <c r="Q61">
        <f t="shared" si="9"/>
        <v>0</v>
      </c>
      <c r="R61">
        <f t="shared" si="10"/>
        <v>0.23147521650098238</v>
      </c>
      <c r="S61">
        <f t="shared" si="4"/>
        <v>0.5894627521922049</v>
      </c>
      <c r="U61">
        <f t="shared" si="5"/>
        <v>0.08879326749350978</v>
      </c>
      <c r="V61">
        <f t="shared" si="6"/>
        <v>0.10475072359328103</v>
      </c>
      <c r="W61">
        <f aca="true" t="shared" si="19" ref="W61:W124">IF(AND($A61/SQRT(V$27)&gt;0.05,$A61/SQRT(V$27)&lt;3),1/(0.93+8.58*V61*V61))</f>
        <v>0.9764233912091844</v>
      </c>
    </row>
    <row r="62" spans="1:23" ht="12.75">
      <c r="A62">
        <v>0.559999999999999</v>
      </c>
      <c r="F62">
        <f t="shared" si="18"/>
        <v>-0.15098944623663105</v>
      </c>
      <c r="G62">
        <f t="shared" si="18"/>
        <v>0.19195415627949822</v>
      </c>
      <c r="H62">
        <f t="shared" si="18"/>
        <v>0.7038224798275592</v>
      </c>
      <c r="I62">
        <f t="shared" si="18"/>
        <v>1.2525741203218603</v>
      </c>
      <c r="J62">
        <f t="shared" si="18"/>
        <v>2.443169439330853</v>
      </c>
      <c r="K62">
        <f t="shared" si="18"/>
        <v>4.933510783421565</v>
      </c>
      <c r="M62" s="2">
        <v>0.65</v>
      </c>
      <c r="N62">
        <f t="shared" si="7"/>
        <v>1.581776256683372</v>
      </c>
      <c r="O62">
        <f t="shared" si="3"/>
        <v>1.9000861428671627</v>
      </c>
      <c r="P62">
        <f t="shared" si="8"/>
        <v>-64.24950508723241</v>
      </c>
      <c r="Q62">
        <f t="shared" si="9"/>
        <v>0</v>
      </c>
      <c r="R62">
        <f t="shared" si="10"/>
        <v>0.21416501695744136</v>
      </c>
      <c r="S62">
        <f t="shared" si="4"/>
        <v>0.5684105110424844</v>
      </c>
      <c r="U62">
        <f t="shared" si="5"/>
        <v>0.0898653243217318</v>
      </c>
      <c r="V62">
        <f t="shared" si="6"/>
        <v>0.10889886558302228</v>
      </c>
      <c r="W62">
        <f t="shared" si="19"/>
        <v>0.969227133590827</v>
      </c>
    </row>
    <row r="63" spans="1:23" ht="12.75">
      <c r="A63">
        <v>0.579999999999999</v>
      </c>
      <c r="F63">
        <f t="shared" si="18"/>
        <v>-0.10699954763780803</v>
      </c>
      <c r="G63">
        <f t="shared" si="18"/>
        <v>0.23007430702116824</v>
      </c>
      <c r="H63">
        <f t="shared" si="18"/>
        <v>0.7485602492857982</v>
      </c>
      <c r="I63">
        <f t="shared" si="18"/>
        <v>1.3098840646670151</v>
      </c>
      <c r="J63">
        <f t="shared" si="18"/>
        <v>2.5340583408589885</v>
      </c>
      <c r="K63">
        <f t="shared" si="18"/>
        <v>5.103840204692441</v>
      </c>
      <c r="M63" s="2">
        <v>0.7</v>
      </c>
      <c r="N63">
        <f t="shared" si="7"/>
        <v>1.736444080556147</v>
      </c>
      <c r="O63">
        <f t="shared" si="3"/>
        <v>2.0547539667399377</v>
      </c>
      <c r="P63">
        <f t="shared" si="8"/>
        <v>-59.344833432425474</v>
      </c>
      <c r="Q63">
        <f t="shared" si="9"/>
        <v>0</v>
      </c>
      <c r="R63">
        <f t="shared" si="10"/>
        <v>0.19781611144141825</v>
      </c>
      <c r="S63">
        <f t="shared" si="4"/>
        <v>0.5488101485927435</v>
      </c>
      <c r="U63">
        <f t="shared" si="5"/>
        <v>0.09091202573280047</v>
      </c>
      <c r="V63">
        <f t="shared" si="6"/>
        <v>0.1130602713966259</v>
      </c>
      <c r="W63">
        <f t="shared" si="19"/>
        <v>0.9618391081869943</v>
      </c>
    </row>
    <row r="64" spans="1:23" ht="12.75">
      <c r="A64">
        <v>0.599999999999999</v>
      </c>
      <c r="F64">
        <f t="shared" si="18"/>
        <v>-0.06696385996584148</v>
      </c>
      <c r="G64">
        <f t="shared" si="18"/>
        <v>0.26656627065177996</v>
      </c>
      <c r="H64">
        <f t="shared" si="18"/>
        <v>0.7924150503937145</v>
      </c>
      <c r="I64">
        <f t="shared" si="18"/>
        <v>1.36653566361475</v>
      </c>
      <c r="J64">
        <f t="shared" si="18"/>
        <v>2.624437538697454</v>
      </c>
      <c r="K64">
        <f t="shared" si="18"/>
        <v>5.273732687135361</v>
      </c>
      <c r="M64" s="2">
        <v>0.75</v>
      </c>
      <c r="N64">
        <f t="shared" si="7"/>
        <v>1.904030767166134</v>
      </c>
      <c r="O64">
        <f t="shared" si="3"/>
        <v>2.222340653349925</v>
      </c>
      <c r="P64">
        <f t="shared" si="8"/>
        <v>-54.7276571419069</v>
      </c>
      <c r="Q64">
        <f t="shared" si="9"/>
        <v>0</v>
      </c>
      <c r="R64">
        <f t="shared" si="10"/>
        <v>0.18242552380635635</v>
      </c>
      <c r="S64">
        <f t="shared" si="4"/>
        <v>0.5305164769729853</v>
      </c>
      <c r="U64">
        <f t="shared" si="5"/>
        <v>0.09193481568619893</v>
      </c>
      <c r="V64">
        <f t="shared" si="6"/>
        <v>0.11723467138051794</v>
      </c>
      <c r="W64">
        <f t="shared" si="19"/>
        <v>0.9542683616660759</v>
      </c>
    </row>
    <row r="65" spans="1:23" ht="12.75">
      <c r="A65">
        <v>0.619999999999999</v>
      </c>
      <c r="E65">
        <f t="shared" si="18"/>
        <v>-0.8713817920165217</v>
      </c>
      <c r="F65">
        <f t="shared" si="18"/>
        <v>-0.03012729355551201</v>
      </c>
      <c r="G65">
        <f t="shared" si="18"/>
        <v>0.30164037052965764</v>
      </c>
      <c r="H65">
        <f t="shared" si="18"/>
        <v>0.8354730804067982</v>
      </c>
      <c r="I65">
        <f t="shared" si="18"/>
        <v>1.422584973099567</v>
      </c>
      <c r="J65">
        <f t="shared" si="18"/>
        <v>2.7143455153008094</v>
      </c>
      <c r="K65">
        <f t="shared" si="18"/>
        <v>5.443218902916642</v>
      </c>
      <c r="M65" s="2">
        <v>0.8</v>
      </c>
      <c r="N65">
        <f t="shared" si="7"/>
        <v>2.085895005167899</v>
      </c>
      <c r="O65">
        <f t="shared" si="3"/>
        <v>2.4042048913516894</v>
      </c>
      <c r="P65">
        <f t="shared" si="8"/>
        <v>-50.39448445982266</v>
      </c>
      <c r="Q65">
        <f t="shared" si="9"/>
        <v>0</v>
      </c>
      <c r="R65">
        <f t="shared" si="10"/>
        <v>0.16798161486607552</v>
      </c>
      <c r="S65">
        <f t="shared" si="4"/>
        <v>0.5134030422319212</v>
      </c>
      <c r="U65">
        <f t="shared" si="5"/>
        <v>0.09293501098935347</v>
      </c>
      <c r="V65">
        <f t="shared" si="6"/>
        <v>0.12142181065297038</v>
      </c>
      <c r="W65">
        <f t="shared" si="19"/>
        <v>0.9465240980220814</v>
      </c>
    </row>
    <row r="66" spans="1:23" ht="12.75">
      <c r="A66">
        <v>0.639999999999999</v>
      </c>
      <c r="E66">
        <f t="shared" si="18"/>
        <v>-0.6572445857885196</v>
      </c>
      <c r="F66">
        <f t="shared" si="18"/>
        <v>0.004067681875410404</v>
      </c>
      <c r="G66">
        <f t="shared" si="18"/>
        <v>0.3354686375600897</v>
      </c>
      <c r="H66">
        <f t="shared" si="18"/>
        <v>0.8778084996982332</v>
      </c>
      <c r="I66">
        <f t="shared" si="18"/>
        <v>1.4780811809922492</v>
      </c>
      <c r="J66">
        <f t="shared" si="18"/>
        <v>2.803816553076211</v>
      </c>
      <c r="K66">
        <f t="shared" si="18"/>
        <v>5.612326403738099</v>
      </c>
      <c r="M66" s="2">
        <v>0.85</v>
      </c>
      <c r="N66">
        <f t="shared" si="7"/>
        <v>2.283538377749187</v>
      </c>
      <c r="O66">
        <f t="shared" si="3"/>
        <v>2.6018482639329776</v>
      </c>
      <c r="P66">
        <f t="shared" si="8"/>
        <v>-46.339579525060415</v>
      </c>
      <c r="Q66">
        <f t="shared" si="9"/>
        <v>0</v>
      </c>
      <c r="R66">
        <f t="shared" si="10"/>
        <v>0.15446526508353473</v>
      </c>
      <c r="S66">
        <f t="shared" si="4"/>
        <v>0.49735919716217364</v>
      </c>
      <c r="U66">
        <f t="shared" si="5"/>
        <v>0.09391381619822428</v>
      </c>
      <c r="V66">
        <f t="shared" si="6"/>
        <v>0.1256214478384787</v>
      </c>
      <c r="W66">
        <f t="shared" si="19"/>
        <v>0.9386156451372372</v>
      </c>
    </row>
    <row r="67" spans="1:23" ht="12.75">
      <c r="A67">
        <v>0.659999999999999</v>
      </c>
      <c r="E67">
        <f t="shared" si="18"/>
        <v>-0.5346794272997673</v>
      </c>
      <c r="F67">
        <f t="shared" si="18"/>
        <v>0.036044460969474466</v>
      </c>
      <c r="G67">
        <f t="shared" si="18"/>
        <v>0.36819357632403715</v>
      </c>
      <c r="H67">
        <f t="shared" si="18"/>
        <v>0.9194855735922475</v>
      </c>
      <c r="I67">
        <f t="shared" si="18"/>
        <v>1.5330676851952612</v>
      </c>
      <c r="J67">
        <f t="shared" si="18"/>
        <v>2.8928813241899727</v>
      </c>
      <c r="K67">
        <f t="shared" si="18"/>
        <v>5.781080030274989</v>
      </c>
      <c r="M67" s="2">
        <v>0.9</v>
      </c>
      <c r="N67">
        <f t="shared" si="7"/>
        <v>2.4986203909801663</v>
      </c>
      <c r="O67">
        <f t="shared" si="3"/>
        <v>2.816930277163957</v>
      </c>
      <c r="P67">
        <f t="shared" si="8"/>
        <v>-42.55531947014634</v>
      </c>
      <c r="Q67">
        <f t="shared" si="9"/>
        <v>0</v>
      </c>
      <c r="R67">
        <f t="shared" si="10"/>
        <v>0.1418510649004878</v>
      </c>
      <c r="S67">
        <f t="shared" si="4"/>
        <v>0.4822877063390775</v>
      </c>
      <c r="U67">
        <f t="shared" si="5"/>
        <v>0.09487233636447108</v>
      </c>
      <c r="V67">
        <f t="shared" si="6"/>
        <v>0.12983335394712342</v>
      </c>
      <c r="W67">
        <f t="shared" si="19"/>
        <v>0.930552422109036</v>
      </c>
    </row>
    <row r="68" spans="1:23" ht="12.75">
      <c r="A68">
        <v>0.679999999999999</v>
      </c>
      <c r="E68">
        <f t="shared" si="18"/>
        <v>-0.44960577348518116</v>
      </c>
      <c r="F68">
        <f t="shared" si="18"/>
        <v>0.06613215507569524</v>
      </c>
      <c r="G68">
        <f t="shared" si="18"/>
        <v>0.3999345579329595</v>
      </c>
      <c r="H68">
        <f t="shared" si="18"/>
        <v>0.9605603580233436</v>
      </c>
      <c r="I68">
        <f t="shared" si="18"/>
        <v>1.5875829681631641</v>
      </c>
      <c r="J68">
        <f t="shared" si="18"/>
        <v>2.98156738034391</v>
      </c>
      <c r="K68">
        <f t="shared" si="18"/>
        <v>5.949502256588102</v>
      </c>
      <c r="M68" s="2">
        <v>0.95</v>
      </c>
      <c r="N68">
        <f t="shared" si="7"/>
        <v>2.7329750827079553</v>
      </c>
      <c r="O68">
        <f t="shared" si="3"/>
        <v>3.051284968891746</v>
      </c>
      <c r="P68">
        <f t="shared" si="8"/>
        <v>-39.03254230889936</v>
      </c>
      <c r="Q68">
        <f t="shared" si="9"/>
        <v>0</v>
      </c>
      <c r="R68">
        <f t="shared" si="10"/>
        <v>0.13010847436299786</v>
      </c>
      <c r="S68">
        <f t="shared" si="4"/>
        <v>0.4681027737996928</v>
      </c>
      <c r="U68">
        <f t="shared" si="5"/>
        <v>0.09581158799574108</v>
      </c>
      <c r="V68">
        <f t="shared" si="6"/>
        <v>0.13405731137837984</v>
      </c>
      <c r="W68">
        <f t="shared" si="19"/>
        <v>0.9223439074906091</v>
      </c>
    </row>
    <row r="69" spans="1:23" s="10" customFormat="1" ht="12.75">
      <c r="A69">
        <v>0.699999999999999</v>
      </c>
      <c r="B69"/>
      <c r="C69"/>
      <c r="D69"/>
      <c r="E69">
        <f t="shared" si="18"/>
        <v>-0.3850753689883655</v>
      </c>
      <c r="F69">
        <f t="shared" si="18"/>
        <v>0.0945916620708579</v>
      </c>
      <c r="G69">
        <f t="shared" si="18"/>
        <v>0.4307925711915597</v>
      </c>
      <c r="H69">
        <f t="shared" si="18"/>
        <v>1.0010820408623051</v>
      </c>
      <c r="I69">
        <f t="shared" si="18"/>
        <v>1.6416613123031119</v>
      </c>
      <c r="J69">
        <f t="shared" si="18"/>
        <v>3.06989956221328</v>
      </c>
      <c r="K69">
        <f t="shared" si="18"/>
        <v>6.11761348152212</v>
      </c>
      <c r="M69" s="2">
        <v>1</v>
      </c>
      <c r="N69">
        <f t="shared" si="7"/>
        <v>2.988629378223841</v>
      </c>
      <c r="O69">
        <f t="shared" si="3"/>
        <v>3.3069392644076316</v>
      </c>
      <c r="P69">
        <f t="shared" si="8"/>
        <v>-35.760876606635264</v>
      </c>
      <c r="Q69">
        <f t="shared" si="9"/>
        <v>0</v>
      </c>
      <c r="R69">
        <f t="shared" si="10"/>
        <v>0.11920292202211755</v>
      </c>
      <c r="S69">
        <f t="shared" si="4"/>
        <v>0.4547284088339873</v>
      </c>
      <c r="U69">
        <f t="shared" si="5"/>
        <v>0.09673250852436174</v>
      </c>
      <c r="V69">
        <f t="shared" si="6"/>
        <v>0.13829311303227101</v>
      </c>
      <c r="W69">
        <f t="shared" si="19"/>
        <v>0.9139996085817291</v>
      </c>
    </row>
    <row r="70" spans="1:23" ht="12.75">
      <c r="A70">
        <v>0.719999999999999</v>
      </c>
      <c r="E70">
        <f t="shared" si="18"/>
        <v>-0.3335390089210878</v>
      </c>
      <c r="F70">
        <f t="shared" si="18"/>
        <v>0.12163330531328662</v>
      </c>
      <c r="G70">
        <f t="shared" si="18"/>
        <v>0.4608538133553274</v>
      </c>
      <c r="H70">
        <f t="shared" si="18"/>
        <v>1.0410940200115968</v>
      </c>
      <c r="I70">
        <f t="shared" si="18"/>
        <v>1.69533338978142</v>
      </c>
      <c r="J70">
        <f t="shared" si="18"/>
        <v>3.157900343858875</v>
      </c>
      <c r="K70">
        <f t="shared" si="18"/>
        <v>6.285432276590661</v>
      </c>
      <c r="M70" s="2">
        <v>1.05</v>
      </c>
      <c r="N70">
        <f t="shared" si="7"/>
        <v>3.2678233764128657</v>
      </c>
      <c r="O70">
        <f t="shared" si="3"/>
        <v>3.586133262596656</v>
      </c>
      <c r="P70">
        <f t="shared" si="8"/>
        <v>-32.729046358683874</v>
      </c>
      <c r="Q70">
        <f t="shared" si="9"/>
        <v>0</v>
      </c>
      <c r="R70">
        <f t="shared" si="10"/>
        <v>0.10909682119561291</v>
      </c>
      <c r="S70">
        <f t="shared" si="4"/>
        <v>0.44209706414415434</v>
      </c>
      <c r="U70">
        <f t="shared" si="5"/>
        <v>0.09763596452394113</v>
      </c>
      <c r="V70">
        <f t="shared" si="6"/>
        <v>0.1425405615135362</v>
      </c>
      <c r="W70">
        <f t="shared" si="19"/>
        <v>0.9055290318949236</v>
      </c>
    </row>
    <row r="71" spans="1:23" ht="12.75">
      <c r="A71">
        <v>0.739999999999999</v>
      </c>
      <c r="E71">
        <f t="shared" si="18"/>
        <v>-0.29096971749477724</v>
      </c>
      <c r="F71">
        <f t="shared" si="18"/>
        <v>0.1474291157082694</v>
      </c>
      <c r="G71">
        <f t="shared" si="18"/>
        <v>0.4901924447974454</v>
      </c>
      <c r="H71">
        <f t="shared" si="18"/>
        <v>1.0806347779257788</v>
      </c>
      <c r="I71">
        <f t="shared" si="18"/>
        <v>1.7486267522999042</v>
      </c>
      <c r="J71">
        <f t="shared" si="18"/>
        <v>3.2455901241253726</v>
      </c>
      <c r="K71">
        <f t="shared" si="18"/>
        <v>6.452975597919648</v>
      </c>
      <c r="M71" s="2">
        <v>1.1</v>
      </c>
      <c r="N71">
        <f t="shared" si="7"/>
        <v>3.5730327694163897</v>
      </c>
      <c r="O71">
        <f t="shared" si="3"/>
        <v>3.8913426556001802</v>
      </c>
      <c r="P71">
        <f t="shared" si="8"/>
        <v>-29.925146735905543</v>
      </c>
      <c r="Q71">
        <f t="shared" si="9"/>
        <v>0</v>
      </c>
      <c r="R71">
        <f t="shared" si="10"/>
        <v>0.09975048911968515</v>
      </c>
      <c r="S71">
        <f t="shared" si="4"/>
        <v>0.4301484948429609</v>
      </c>
      <c r="U71">
        <f t="shared" si="5"/>
        <v>0.09852275886938099</v>
      </c>
      <c r="V71">
        <f t="shared" si="6"/>
        <v>0.14679946841674643</v>
      </c>
      <c r="W71">
        <f t="shared" si="19"/>
        <v>0.896941654907413</v>
      </c>
    </row>
    <row r="72" spans="1:23" ht="12.75">
      <c r="A72">
        <v>0.759999999999999</v>
      </c>
      <c r="E72">
        <f t="shared" si="18"/>
        <v>-0.2549637490311602</v>
      </c>
      <c r="F72">
        <f t="shared" si="18"/>
        <v>0.17212159783676764</v>
      </c>
      <c r="G72">
        <f t="shared" si="18"/>
        <v>0.5188727308421437</v>
      </c>
      <c r="H72">
        <f t="shared" si="18"/>
        <v>1.1197385970120062</v>
      </c>
      <c r="I72">
        <f t="shared" si="18"/>
        <v>1.8015662405338213</v>
      </c>
      <c r="J72">
        <f t="shared" si="18"/>
        <v>3.3329874745263934</v>
      </c>
      <c r="K72">
        <f t="shared" si="18"/>
        <v>6.620258968326731</v>
      </c>
      <c r="M72" s="2">
        <v>1.15</v>
      </c>
      <c r="N72">
        <f t="shared" si="7"/>
        <v>3.906993620191153</v>
      </c>
      <c r="O72">
        <f t="shared" si="3"/>
        <v>4.225303506374944</v>
      </c>
      <c r="P72">
        <f t="shared" si="8"/>
        <v>-27.336888304456846</v>
      </c>
      <c r="Q72">
        <f t="shared" si="9"/>
        <v>0</v>
      </c>
      <c r="R72">
        <f t="shared" si="10"/>
        <v>0.09112296101485615</v>
      </c>
      <c r="S72">
        <f t="shared" si="4"/>
        <v>0.4188287976102515</v>
      </c>
      <c r="U72">
        <f t="shared" si="5"/>
        <v>0.09939363700085711</v>
      </c>
      <c r="V72">
        <f t="shared" si="6"/>
        <v>0.15106965368215217</v>
      </c>
      <c r="W72">
        <f t="shared" si="19"/>
        <v>0.8882468991951921</v>
      </c>
    </row>
    <row r="73" spans="1:23" ht="12.75">
      <c r="A73">
        <v>0.779999999999999</v>
      </c>
      <c r="E73">
        <f t="shared" si="18"/>
        <v>-0.2239706382816533</v>
      </c>
      <c r="F73">
        <f t="shared" si="18"/>
        <v>0.19583012281024112</v>
      </c>
      <c r="G73">
        <f t="shared" si="18"/>
        <v>0.5469507274239239</v>
      </c>
      <c r="H73">
        <f t="shared" si="18"/>
        <v>1.1584361494365942</v>
      </c>
      <c r="I73">
        <f t="shared" si="18"/>
        <v>1.8541743285439631</v>
      </c>
      <c r="J73">
        <f t="shared" si="18"/>
        <v>3.4201093511878637</v>
      </c>
      <c r="K73">
        <f t="shared" si="18"/>
        <v>6.78729663444822</v>
      </c>
      <c r="M73" s="2">
        <v>1.2</v>
      </c>
      <c r="N73">
        <f t="shared" si="7"/>
        <v>4.272729745946975</v>
      </c>
      <c r="O73">
        <f t="shared" si="3"/>
        <v>4.591039632130766</v>
      </c>
      <c r="P73">
        <f t="shared" si="8"/>
        <v>-24.951808948176712</v>
      </c>
      <c r="Q73">
        <f t="shared" si="9"/>
        <v>0</v>
      </c>
      <c r="R73">
        <f t="shared" si="10"/>
        <v>0.08317269649392238</v>
      </c>
      <c r="S73">
        <f t="shared" si="4"/>
        <v>0.408089597671527</v>
      </c>
      <c r="U73">
        <f t="shared" si="5"/>
        <v>0.10024929242436842</v>
      </c>
      <c r="V73">
        <f t="shared" si="6"/>
        <v>0.1553509450135721</v>
      </c>
      <c r="W73">
        <f t="shared" si="19"/>
        <v>0.8794541050308307</v>
      </c>
    </row>
    <row r="74" spans="1:23" ht="12.75">
      <c r="A74">
        <v>0.799999999999999</v>
      </c>
      <c r="E74">
        <f t="shared" si="18"/>
        <v>-0.196931738459003</v>
      </c>
      <c r="F74">
        <f t="shared" si="18"/>
        <v>0.21865567943339223</v>
      </c>
      <c r="G74">
        <f t="shared" si="18"/>
        <v>0.5744756224135689</v>
      </c>
      <c r="H74">
        <f t="shared" si="18"/>
        <v>1.1967549869013578</v>
      </c>
      <c r="I74">
        <f t="shared" si="18"/>
        <v>1.9064714151750082</v>
      </c>
      <c r="J74">
        <f t="shared" si="18"/>
        <v>3.506971276927428</v>
      </c>
      <c r="K74">
        <f t="shared" si="18"/>
        <v>6.954101702907781</v>
      </c>
      <c r="M74" s="2">
        <v>1.25</v>
      </c>
      <c r="N74">
        <f t="shared" si="7"/>
        <v>4.673582981525716</v>
      </c>
      <c r="O74">
        <f t="shared" si="3"/>
        <v>4.991892867709507</v>
      </c>
      <c r="P74">
        <f t="shared" si="8"/>
        <v>-22.757454006373067</v>
      </c>
      <c r="Q74">
        <f t="shared" si="9"/>
        <v>0</v>
      </c>
      <c r="R74">
        <f t="shared" si="10"/>
        <v>0.07585818002124356</v>
      </c>
      <c r="S74">
        <f t="shared" si="4"/>
        <v>0.3978873577297388</v>
      </c>
      <c r="U74">
        <f t="shared" si="5"/>
        <v>0.10109037155895734</v>
      </c>
      <c r="V74">
        <f t="shared" si="6"/>
        <v>0.159643177350899</v>
      </c>
      <c r="W74">
        <f t="shared" si="19"/>
        <v>0.870572507511711</v>
      </c>
    </row>
    <row r="75" spans="1:23" ht="12.75">
      <c r="A75">
        <v>0.819999999999999</v>
      </c>
      <c r="D75">
        <f t="shared" si="18"/>
        <v>-0.7392365552362734</v>
      </c>
      <c r="E75">
        <f t="shared" si="18"/>
        <v>-0.17309195989798984</v>
      </c>
      <c r="F75">
        <f t="shared" si="18"/>
        <v>0.24068446496171061</v>
      </c>
      <c r="G75">
        <f t="shared" si="18"/>
        <v>0.6014908137135441</v>
      </c>
      <c r="H75">
        <f t="shared" si="18"/>
        <v>1.2347199500815538</v>
      </c>
      <c r="I75">
        <f t="shared" si="18"/>
        <v>1.9584760719405752</v>
      </c>
      <c r="J75">
        <f t="shared" si="18"/>
        <v>3.593587498381396</v>
      </c>
      <c r="K75">
        <f t="shared" si="18"/>
        <v>7.120686258794487</v>
      </c>
      <c r="M75" s="2">
        <v>1.3</v>
      </c>
      <c r="N75">
        <f t="shared" si="7"/>
        <v>5.1132466256076174</v>
      </c>
      <c r="O75">
        <f t="shared" si="3"/>
        <v>5.431556511791408</v>
      </c>
      <c r="P75">
        <f t="shared" si="8"/>
        <v>-20.741526103004045</v>
      </c>
      <c r="Q75">
        <f t="shared" si="9"/>
        <v>0</v>
      </c>
      <c r="R75">
        <f t="shared" si="10"/>
        <v>0.06913842034334682</v>
      </c>
      <c r="S75">
        <f t="shared" si="4"/>
        <v>0.38818278802901346</v>
      </c>
      <c r="U75">
        <f t="shared" si="5"/>
        <v>0.10191747802248668</v>
      </c>
      <c r="V75">
        <f t="shared" si="6"/>
        <v>0.16394619239084993</v>
      </c>
      <c r="W75">
        <f t="shared" si="19"/>
        <v>0.8616112142706872</v>
      </c>
    </row>
    <row r="76" spans="1:23" ht="12.75">
      <c r="A76">
        <v>0.839999999999999</v>
      </c>
      <c r="D76">
        <f t="shared" si="18"/>
        <v>-0.5461285934930351</v>
      </c>
      <c r="E76">
        <f t="shared" si="18"/>
        <v>-0.15189377231638385</v>
      </c>
      <c r="F76">
        <f t="shared" si="18"/>
        <v>0.2619906397683797</v>
      </c>
      <c r="G76">
        <f t="shared" si="18"/>
        <v>0.6280347837784105</v>
      </c>
      <c r="H76">
        <f t="shared" si="18"/>
        <v>1.2723535130379748</v>
      </c>
      <c r="I76">
        <f t="shared" si="18"/>
        <v>2.010205254966593</v>
      </c>
      <c r="J76">
        <f t="shared" si="18"/>
        <v>3.6799711221734372</v>
      </c>
      <c r="K76">
        <f t="shared" si="18"/>
        <v>7.287061469138506</v>
      </c>
      <c r="M76" s="2">
        <v>1.35</v>
      </c>
      <c r="N76">
        <f t="shared" si="7"/>
        <v>5.5958024044858465</v>
      </c>
      <c r="O76">
        <f t="shared" si="3"/>
        <v>5.914112290669637</v>
      </c>
      <c r="P76">
        <f t="shared" si="8"/>
        <v>-18.89200681709894</v>
      </c>
      <c r="Q76">
        <f t="shared" si="9"/>
        <v>0</v>
      </c>
      <c r="R76">
        <f t="shared" si="10"/>
        <v>0.06297335605699647</v>
      </c>
      <c r="S76">
        <f t="shared" si="4"/>
        <v>0.3789403406949894</v>
      </c>
      <c r="U76">
        <f t="shared" si="5"/>
        <v>0.10273117643302368</v>
      </c>
      <c r="V76">
        <f t="shared" si="6"/>
        <v>0.16825983815047155</v>
      </c>
      <c r="W76">
        <f t="shared" si="19"/>
        <v>0.8525791848067543</v>
      </c>
    </row>
    <row r="77" spans="1:23" ht="12.75">
      <c r="A77">
        <v>0.859999999999999</v>
      </c>
      <c r="D77">
        <f t="shared" si="18"/>
        <v>-0.444592679489047</v>
      </c>
      <c r="E77">
        <f t="shared" si="18"/>
        <v>-0.13291378107163607</v>
      </c>
      <c r="F77">
        <f t="shared" si="18"/>
        <v>0.2826384691776289</v>
      </c>
      <c r="G77">
        <f t="shared" si="18"/>
        <v>0.6541418150153214</v>
      </c>
      <c r="H77">
        <f t="shared" si="18"/>
        <v>1.309676074615299</v>
      </c>
      <c r="I77">
        <f t="shared" si="18"/>
        <v>2.0616744870707038</v>
      </c>
      <c r="J77">
        <f t="shared" si="18"/>
        <v>3.7661342333926244</v>
      </c>
      <c r="K77">
        <f t="shared" si="18"/>
        <v>7.453237673607844</v>
      </c>
      <c r="M77" s="2">
        <v>1.4</v>
      </c>
      <c r="N77">
        <f t="shared" si="7"/>
        <v>6.125761323355157</v>
      </c>
      <c r="O77">
        <f t="shared" si="3"/>
        <v>6.444071209538947</v>
      </c>
      <c r="P77">
        <f t="shared" si="8"/>
        <v>-17.197252769660626</v>
      </c>
      <c r="Q77">
        <f t="shared" si="9"/>
        <v>0</v>
      </c>
      <c r="R77">
        <f t="shared" si="10"/>
        <v>0.057324175898868755</v>
      </c>
      <c r="S77">
        <f t="shared" si="4"/>
        <v>0.3701277746323152</v>
      </c>
      <c r="U77">
        <f t="shared" si="5"/>
        <v>0.10353199579073452</v>
      </c>
      <c r="V77">
        <f t="shared" si="6"/>
        <v>0.17258396856865083</v>
      </c>
      <c r="W77">
        <f t="shared" si="19"/>
        <v>0.843485211459392</v>
      </c>
    </row>
    <row r="78" spans="1:23" ht="12.75">
      <c r="A78">
        <v>0.879999999999999</v>
      </c>
      <c r="D78">
        <f t="shared" si="18"/>
        <v>-0.38054827015922543</v>
      </c>
      <c r="E78">
        <f t="shared" si="18"/>
        <v>-0.11582287481473133</v>
      </c>
      <c r="F78">
        <f t="shared" si="18"/>
        <v>0.3026840091239601</v>
      </c>
      <c r="G78">
        <f t="shared" si="18"/>
        <v>0.6798425795905931</v>
      </c>
      <c r="H78">
        <f t="shared" si="18"/>
        <v>1.3467062063271469</v>
      </c>
      <c r="I78">
        <f t="shared" si="18"/>
        <v>2.112898014889219</v>
      </c>
      <c r="J78">
        <f t="shared" si="18"/>
        <v>3.852087999069125</v>
      </c>
      <c r="K78">
        <f t="shared" si="18"/>
        <v>7.6192244642744</v>
      </c>
      <c r="M78" s="2">
        <v>1.45</v>
      </c>
      <c r="N78">
        <f t="shared" si="7"/>
        <v>6.70810881396808</v>
      </c>
      <c r="O78">
        <f t="shared" si="3"/>
        <v>7.02641870015187</v>
      </c>
      <c r="P78">
        <f t="shared" si="8"/>
        <v>-15.646068923525322</v>
      </c>
      <c r="Q78">
        <f t="shared" si="9"/>
        <v>0</v>
      </c>
      <c r="R78">
        <f t="shared" si="10"/>
        <v>0.05215356307841774</v>
      </c>
      <c r="S78">
        <f t="shared" si="4"/>
        <v>0.361715779754308</v>
      </c>
      <c r="U78">
        <f t="shared" si="5"/>
        <v>0.1043204324951999</v>
      </c>
      <c r="V78">
        <f t="shared" si="6"/>
        <v>0.17691844314150956</v>
      </c>
      <c r="W78">
        <f t="shared" si="19"/>
        <v>0.834337902036991</v>
      </c>
    </row>
    <row r="79" spans="1:23" ht="12.75">
      <c r="A79" s="10">
        <v>0.9</v>
      </c>
      <c r="D79">
        <f t="shared" si="18"/>
        <v>-0.3370471101471732</v>
      </c>
      <c r="E79">
        <f t="shared" si="18"/>
        <v>-0.10036015566888422</v>
      </c>
      <c r="F79">
        <f t="shared" si="18"/>
        <v>0.3221764474781568</v>
      </c>
      <c r="G79">
        <f t="shared" si="18"/>
        <v>0.7051646292060416</v>
      </c>
      <c r="H79">
        <f t="shared" si="18"/>
        <v>1.3834608642994455</v>
      </c>
      <c r="I79">
        <f t="shared" si="18"/>
        <v>2.16388894504581</v>
      </c>
      <c r="J79">
        <f t="shared" si="18"/>
        <v>3.9378427588709486</v>
      </c>
      <c r="K79">
        <f t="shared" si="18"/>
        <v>7.785030755993012</v>
      </c>
      <c r="M79" s="2">
        <v>1.5</v>
      </c>
      <c r="N79">
        <f t="shared" si="7"/>
        <v>7.348354630511564</v>
      </c>
      <c r="O79">
        <f t="shared" si="3"/>
        <v>7.666664516695355</v>
      </c>
      <c r="P79">
        <f t="shared" si="8"/>
        <v>-14.227761953270035</v>
      </c>
      <c r="Q79">
        <f t="shared" si="9"/>
        <v>0</v>
      </c>
      <c r="R79">
        <f t="shared" si="10"/>
        <v>0.04742587317756678</v>
      </c>
      <c r="S79">
        <f t="shared" si="4"/>
        <v>0.35367765131532297</v>
      </c>
      <c r="U79">
        <f t="shared" si="5"/>
        <v>0.10509695304479608</v>
      </c>
      <c r="V79">
        <f t="shared" si="6"/>
        <v>0.18126312658809152</v>
      </c>
      <c r="W79">
        <f t="shared" si="19"/>
        <v>0.8251456640972704</v>
      </c>
    </row>
    <row r="80" spans="1:23" ht="12.75">
      <c r="A80">
        <v>0.91</v>
      </c>
      <c r="C80">
        <f t="shared" si="18"/>
        <v>-0.758459112037035</v>
      </c>
      <c r="D80">
        <f t="shared" si="18"/>
        <v>-0.3204727568662135</v>
      </c>
      <c r="E80">
        <f t="shared" si="18"/>
        <v>-0.09317202786044032</v>
      </c>
      <c r="F80">
        <f t="shared" si="18"/>
        <v>0.331729016481273</v>
      </c>
      <c r="G80">
        <f t="shared" si="18"/>
        <v>0.7176914947088827</v>
      </c>
      <c r="H80">
        <f t="shared" si="18"/>
        <v>1.4017397930540056</v>
      </c>
      <c r="I80">
        <f t="shared" si="18"/>
        <v>2.1893009995732715</v>
      </c>
      <c r="J80">
        <f t="shared" si="18"/>
        <v>3.9806485363116906</v>
      </c>
      <c r="K80">
        <f t="shared" si="18"/>
        <v>7.867868830938749</v>
      </c>
      <c r="M80" s="2">
        <v>1.55</v>
      </c>
      <c r="N80">
        <f t="shared" si="7"/>
        <v>8.05258799307877</v>
      </c>
      <c r="O80">
        <f t="shared" si="3"/>
        <v>8.37089787926256</v>
      </c>
      <c r="P80">
        <f t="shared" si="8"/>
        <v>-12.932176482325834</v>
      </c>
      <c r="Q80">
        <f t="shared" si="9"/>
        <v>0</v>
      </c>
      <c r="R80">
        <f t="shared" si="10"/>
        <v>0.043107254941086116</v>
      </c>
      <c r="S80">
        <f t="shared" si="4"/>
        <v>0.34979108371845125</v>
      </c>
      <c r="U80">
        <f t="shared" si="5"/>
        <v>0.10548088296713914</v>
      </c>
      <c r="V80">
        <f t="shared" si="6"/>
        <v>0.1834392557157709</v>
      </c>
      <c r="W80">
        <f t="shared" si="19"/>
        <v>0.820535266040603</v>
      </c>
    </row>
    <row r="81" spans="1:23" ht="12.75">
      <c r="A81" s="10">
        <v>0.92</v>
      </c>
      <c r="C81">
        <f t="shared" si="18"/>
        <v>-0.5686003472561358</v>
      </c>
      <c r="D81">
        <f t="shared" si="18"/>
        <v>-0.30653999456466136</v>
      </c>
      <c r="E81">
        <f t="shared" si="18"/>
        <v>-0.08631530027577185</v>
      </c>
      <c r="F81">
        <f t="shared" si="18"/>
        <v>0.34115918214268315</v>
      </c>
      <c r="G81">
        <f t="shared" si="18"/>
        <v>0.7301328045369219</v>
      </c>
      <c r="H81">
        <f t="shared" si="18"/>
        <v>1.4199555713498355</v>
      </c>
      <c r="I81">
        <f t="shared" si="18"/>
        <v>2.2146593626295448</v>
      </c>
      <c r="J81">
        <f t="shared" si="18"/>
        <v>4.023408104869985</v>
      </c>
      <c r="K81">
        <f t="shared" si="18"/>
        <v>7.950664848688653</v>
      </c>
      <c r="M81" s="2">
        <v>1.6</v>
      </c>
      <c r="N81">
        <f t="shared" si="7"/>
        <v>8.827538530630417</v>
      </c>
      <c r="O81">
        <f t="shared" si="3"/>
        <v>9.145848416814207</v>
      </c>
      <c r="P81">
        <f t="shared" si="8"/>
        <v>-11.749716839029306</v>
      </c>
      <c r="Q81">
        <f t="shared" si="9"/>
        <v>0</v>
      </c>
      <c r="R81">
        <f t="shared" si="10"/>
        <v>0.039165722796764356</v>
      </c>
      <c r="S81">
        <f t="shared" si="4"/>
        <v>0.3459890067215116</v>
      </c>
      <c r="U81">
        <f t="shared" si="5"/>
        <v>0.10586199645792019</v>
      </c>
      <c r="V81">
        <f t="shared" si="6"/>
        <v>0.1856178885432025</v>
      </c>
      <c r="W81">
        <f t="shared" si="19"/>
        <v>0.8159166908659671</v>
      </c>
    </row>
    <row r="82" spans="1:23" ht="12.75">
      <c r="A82">
        <v>0.93</v>
      </c>
      <c r="C82">
        <f t="shared" si="18"/>
        <v>-0.47031363021447886</v>
      </c>
      <c r="D82">
        <f t="shared" si="18"/>
        <v>-0.2948254285999672</v>
      </c>
      <c r="E82">
        <f t="shared" si="18"/>
        <v>-0.07976957407020004</v>
      </c>
      <c r="F82">
        <f t="shared" si="18"/>
        <v>0.3504716078781407</v>
      </c>
      <c r="G82">
        <f t="shared" si="18"/>
        <v>0.7424912966498629</v>
      </c>
      <c r="H82">
        <f t="shared" si="18"/>
        <v>1.4381099413525877</v>
      </c>
      <c r="I82">
        <f t="shared" si="18"/>
        <v>2.239965402206423</v>
      </c>
      <c r="J82">
        <f t="shared" si="18"/>
        <v>4.066122558285948</v>
      </c>
      <c r="K82">
        <f t="shared" si="18"/>
        <v>8.03341975971852</v>
      </c>
      <c r="M82" s="2">
        <v>1.65</v>
      </c>
      <c r="N82">
        <f t="shared" si="7"/>
        <v>9.680643633383333</v>
      </c>
      <c r="O82">
        <f t="shared" si="3"/>
        <v>9.998953519567124</v>
      </c>
      <c r="P82">
        <f t="shared" si="8"/>
        <v>-10.671356781790852</v>
      </c>
      <c r="Q82">
        <f t="shared" si="9"/>
        <v>0</v>
      </c>
      <c r="R82">
        <f t="shared" si="10"/>
        <v>0.035571189272636174</v>
      </c>
      <c r="S82">
        <f t="shared" si="4"/>
        <v>0.3422686948212803</v>
      </c>
      <c r="U82">
        <f t="shared" si="5"/>
        <v>0.10624034445779525</v>
      </c>
      <c r="V82">
        <f t="shared" si="6"/>
        <v>0.1877990094964419</v>
      </c>
      <c r="W82">
        <f t="shared" si="19"/>
        <v>0.8112909271918771</v>
      </c>
    </row>
    <row r="83" spans="1:23" ht="12.75">
      <c r="A83" s="10">
        <v>0.94</v>
      </c>
      <c r="C83">
        <f t="shared" si="18"/>
        <v>-0.40951841784698895</v>
      </c>
      <c r="D83">
        <f t="shared" si="18"/>
        <v>-0.28499994762311637</v>
      </c>
      <c r="E83">
        <f t="shared" si="18"/>
        <v>-0.07351627773010531</v>
      </c>
      <c r="F83">
        <f t="shared" si="18"/>
        <v>0.35967069557210013</v>
      </c>
      <c r="G83">
        <f t="shared" si="18"/>
        <v>0.7547695796440265</v>
      </c>
      <c r="H83">
        <f t="shared" si="18"/>
        <v>1.4562045741146301</v>
      </c>
      <c r="I83">
        <f t="shared" si="18"/>
        <v>2.2652204346705904</v>
      </c>
      <c r="J83">
        <f t="shared" si="18"/>
        <v>4.1087929519210675</v>
      </c>
      <c r="K83">
        <f t="shared" si="18"/>
        <v>8.116134482643263</v>
      </c>
      <c r="M83" s="2">
        <v>1.7</v>
      </c>
      <c r="N83">
        <f t="shared" si="7"/>
        <v>10.620122888711547</v>
      </c>
      <c r="O83">
        <f t="shared" si="3"/>
        <v>10.938432774895338</v>
      </c>
      <c r="P83">
        <f t="shared" si="8"/>
        <v>-9.688639409535154</v>
      </c>
      <c r="Q83">
        <f t="shared" si="9"/>
        <v>0</v>
      </c>
      <c r="R83">
        <f t="shared" si="10"/>
        <v>0.032295464698450516</v>
      </c>
      <c r="S83">
        <f t="shared" si="4"/>
        <v>0.33862753849339433</v>
      </c>
      <c r="U83">
        <f t="shared" si="5"/>
        <v>0.10661597645011066</v>
      </c>
      <c r="V83">
        <f t="shared" si="6"/>
        <v>0.18998260327465422</v>
      </c>
      <c r="W83">
        <f t="shared" si="19"/>
        <v>0.8066589487693858</v>
      </c>
    </row>
    <row r="84" spans="1:23" ht="12.75">
      <c r="A84">
        <v>0.95</v>
      </c>
      <c r="C84">
        <f t="shared" si="18"/>
        <v>-0.3692664547972679</v>
      </c>
      <c r="D84">
        <f t="shared" si="18"/>
        <v>-0.2768026537573236</v>
      </c>
      <c r="E84">
        <f t="shared" si="18"/>
        <v>-0.06753845512956096</v>
      </c>
      <c r="F84">
        <f t="shared" si="18"/>
        <v>0.36876060477547357</v>
      </c>
      <c r="G84">
        <f t="shared" si="18"/>
        <v>0.7669701407757156</v>
      </c>
      <c r="H84">
        <f t="shared" si="18"/>
        <v>1.4742410733935085</v>
      </c>
      <c r="I84">
        <f t="shared" si="18"/>
        <v>2.290425727329019</v>
      </c>
      <c r="J84">
        <f t="shared" si="18"/>
        <v>4.151420304533044</v>
      </c>
      <c r="K84">
        <f t="shared" si="18"/>
        <v>8.198809905625223</v>
      </c>
      <c r="M84" s="2">
        <v>1.75</v>
      </c>
      <c r="N84">
        <f t="shared" si="7"/>
        <v>11.655060345539406</v>
      </c>
      <c r="O84">
        <f t="shared" si="3"/>
        <v>11.973370231723196</v>
      </c>
      <c r="P84">
        <f t="shared" si="8"/>
        <v>-8.793669225406898</v>
      </c>
      <c r="Q84">
        <f t="shared" si="9"/>
        <v>0</v>
      </c>
      <c r="R84">
        <f t="shared" si="10"/>
        <v>0.029312230751356326</v>
      </c>
      <c r="S84">
        <f t="shared" si="4"/>
        <v>0.3350630380882007</v>
      </c>
      <c r="U84">
        <f t="shared" si="5"/>
        <v>0.10698894051760151</v>
      </c>
      <c r="V84">
        <f t="shared" si="6"/>
        <v>0.1921686548424455</v>
      </c>
      <c r="W84">
        <f t="shared" si="19"/>
        <v>0.8020217141782456</v>
      </c>
    </row>
    <row r="85" spans="1:23" ht="12.75">
      <c r="A85" s="10">
        <v>0.96</v>
      </c>
      <c r="C85">
        <f t="shared" si="18"/>
        <v>-0.34200853617708526</v>
      </c>
      <c r="D85">
        <f t="shared" si="18"/>
        <v>-0.27002322364426495</v>
      </c>
      <c r="E85">
        <f t="shared" si="18"/>
        <v>-0.061820583450923366</v>
      </c>
      <c r="F85">
        <f t="shared" si="18"/>
        <v>0.3777452701735621</v>
      </c>
      <c r="G85">
        <f t="shared" si="18"/>
        <v>0.7790953533720345</v>
      </c>
      <c r="H85">
        <f t="shared" si="18"/>
        <v>1.4922209792174976</v>
      </c>
      <c r="I85">
        <f t="shared" si="18"/>
        <v>2.3155825008369564</v>
      </c>
      <c r="J85">
        <f t="shared" si="18"/>
        <v>4.194005599949189</v>
      </c>
      <c r="K85">
        <f t="shared" si="18"/>
        <v>8.281446887705476</v>
      </c>
      <c r="M85" s="2">
        <v>1.8</v>
      </c>
      <c r="N85">
        <f t="shared" si="7"/>
        <v>12.795495430556475</v>
      </c>
      <c r="O85">
        <f t="shared" si="3"/>
        <v>13.113805316740265</v>
      </c>
      <c r="P85">
        <f t="shared" si="8"/>
        <v>-7.979098073059756</v>
      </c>
      <c r="Q85">
        <f t="shared" si="9"/>
        <v>0</v>
      </c>
      <c r="R85">
        <f t="shared" si="10"/>
        <v>0.026596993576865853</v>
      </c>
      <c r="S85">
        <f t="shared" si="4"/>
        <v>0.33157279810811524</v>
      </c>
      <c r="U85">
        <f t="shared" si="5"/>
        <v>0.1073592833963125</v>
      </c>
      <c r="V85">
        <f t="shared" si="6"/>
        <v>0.19435714942248808</v>
      </c>
      <c r="W85">
        <f t="shared" si="19"/>
        <v>0.7973801665467265</v>
      </c>
    </row>
    <row r="86" spans="1:23" ht="12.75">
      <c r="A86" s="10">
        <v>0.97</v>
      </c>
      <c r="B86">
        <f aca="true" t="shared" si="20" ref="B86:B135">IF((PI()*$A86-B$27)/SIN(B$27)&gt;0,1/PI()*(LN((PI()*$A86-B$27)/SIN(B$27))+(PI()*$A86-B$27)/SIN(B$27)*COS(B$27)))</f>
        <v>-0.5195911517265848</v>
      </c>
      <c r="C86">
        <f aca="true" t="shared" si="21" ref="C86:K95">IF((PI()*$A86-C$27)/SIN(C$27)&gt;0,1/PI()*(LN((PI()*$A86-C$27)/SIN(C$27))+(PI()*$A86-C$27)/SIN(C$27)*COS(C$27)))</f>
        <v>-0.32371768619786895</v>
      </c>
      <c r="D86">
        <f t="shared" si="21"/>
        <v>-0.26448962637865187</v>
      </c>
      <c r="E86">
        <f t="shared" si="21"/>
        <v>-0.056348416057881066</v>
      </c>
      <c r="F86">
        <f t="shared" si="21"/>
        <v>0.3866284175079027</v>
      </c>
      <c r="G86">
        <f t="shared" si="21"/>
        <v>0.7911474836844409</v>
      </c>
      <c r="H86">
        <f t="shared" si="21"/>
        <v>1.5101457712180988</v>
      </c>
      <c r="I86">
        <f t="shared" si="21"/>
        <v>2.340691931459972</v>
      </c>
      <c r="J86">
        <f t="shared" si="21"/>
        <v>4.236549788645295</v>
      </c>
      <c r="K86">
        <f t="shared" si="21"/>
        <v>8.36404626006321</v>
      </c>
      <c r="M86" s="2">
        <v>1.85</v>
      </c>
      <c r="N86">
        <f t="shared" si="7"/>
        <v>14.052523426174222</v>
      </c>
      <c r="O86">
        <f t="shared" si="3"/>
        <v>14.370833312358013</v>
      </c>
      <c r="P86">
        <f t="shared" si="8"/>
        <v>-7.238106425300758</v>
      </c>
      <c r="Q86">
        <f t="shared" si="9"/>
        <v>0</v>
      </c>
      <c r="R86">
        <f t="shared" si="10"/>
        <v>0.024127021417669193</v>
      </c>
      <c r="S86">
        <f t="shared" si="4"/>
        <v>0.3281545218389595</v>
      </c>
      <c r="U86">
        <f t="shared" si="5"/>
        <v>0.10772705052690466</v>
      </c>
      <c r="V86">
        <f t="shared" si="6"/>
        <v>0.19654807248842612</v>
      </c>
      <c r="W86">
        <f t="shared" si="19"/>
        <v>0.7927352332946823</v>
      </c>
    </row>
    <row r="87" spans="1:23" ht="12.75">
      <c r="A87">
        <v>0.98</v>
      </c>
      <c r="B87">
        <f t="shared" si="20"/>
        <v>-0.37811370245699305</v>
      </c>
      <c r="C87">
        <f t="shared" si="21"/>
        <v>-0.31199015918134665</v>
      </c>
      <c r="D87">
        <f t="shared" si="21"/>
        <v>-0.2600593573795236</v>
      </c>
      <c r="E87">
        <f t="shared" si="21"/>
        <v>-0.05110884632676619</v>
      </c>
      <c r="F87">
        <f t="shared" si="21"/>
        <v>0.3954135781133846</v>
      </c>
      <c r="G87">
        <f t="shared" si="21"/>
        <v>0.8031286972345656</v>
      </c>
      <c r="H87">
        <f t="shared" si="21"/>
        <v>1.5280168717475118</v>
      </c>
      <c r="I87">
        <f t="shared" si="21"/>
        <v>2.3657551532005394</v>
      </c>
      <c r="J87">
        <f t="shared" si="21"/>
        <v>4.27905378923628</v>
      </c>
      <c r="K87">
        <f t="shared" si="21"/>
        <v>8.446608827207724</v>
      </c>
      <c r="M87" s="2">
        <v>1.9</v>
      </c>
      <c r="N87">
        <f t="shared" si="7"/>
        <v>15.438406515841615</v>
      </c>
      <c r="O87">
        <f t="shared" si="3"/>
        <v>15.756716402025406</v>
      </c>
      <c r="P87">
        <f t="shared" si="8"/>
        <v>-6.564381280839144</v>
      </c>
      <c r="Q87">
        <f t="shared" si="9"/>
        <v>0</v>
      </c>
      <c r="R87">
        <f t="shared" si="10"/>
        <v>0.02188127093613048</v>
      </c>
      <c r="S87">
        <f t="shared" si="4"/>
        <v>0.3248060063099905</v>
      </c>
      <c r="U87">
        <f t="shared" si="5"/>
        <v>0.10809228610350025</v>
      </c>
      <c r="V87">
        <f t="shared" si="6"/>
        <v>0.19874140975804783</v>
      </c>
      <c r="W87">
        <f t="shared" si="19"/>
        <v>0.7880878258994307</v>
      </c>
    </row>
    <row r="88" spans="1:23" ht="12.75">
      <c r="A88" s="10">
        <v>0.985</v>
      </c>
      <c r="B88">
        <f t="shared" si="20"/>
        <v>-0.34666397947704936</v>
      </c>
      <c r="C88">
        <f t="shared" si="21"/>
        <v>-0.3080811603968982</v>
      </c>
      <c r="D88">
        <f t="shared" si="21"/>
        <v>-0.2582199026265081</v>
      </c>
      <c r="E88">
        <f t="shared" si="21"/>
        <v>-0.04857247201204144</v>
      </c>
      <c r="F88">
        <f t="shared" si="21"/>
        <v>0.39977046707198677</v>
      </c>
      <c r="G88">
        <f t="shared" si="21"/>
        <v>0.8090933608624781</v>
      </c>
      <c r="H88">
        <f t="shared" si="21"/>
        <v>1.5369327172554246</v>
      </c>
      <c r="I88">
        <f t="shared" si="21"/>
        <v>2.3782697790541683</v>
      </c>
      <c r="J88">
        <f t="shared" si="21"/>
        <v>4.300290997695729</v>
      </c>
      <c r="K88">
        <f t="shared" si="21"/>
        <v>8.487876553220685</v>
      </c>
      <c r="M88" s="2">
        <v>1.95</v>
      </c>
      <c r="N88">
        <f t="shared" si="7"/>
        <v>16.966696508098604</v>
      </c>
      <c r="O88">
        <f t="shared" si="3"/>
        <v>17.285006394282394</v>
      </c>
      <c r="P88">
        <f t="shared" si="8"/>
        <v>-5.952091720223252</v>
      </c>
      <c r="Q88">
        <f t="shared" si="9"/>
        <v>0</v>
      </c>
      <c r="R88">
        <f t="shared" si="10"/>
        <v>0.019840305734077506</v>
      </c>
      <c r="S88">
        <f t="shared" si="4"/>
        <v>0.3231572448566403</v>
      </c>
      <c r="U88">
        <f t="shared" si="5"/>
        <v>0.10827396804035708</v>
      </c>
      <c r="V88">
        <f t="shared" si="6"/>
        <v>0.19983897932118405</v>
      </c>
      <c r="W88">
        <f t="shared" si="19"/>
        <v>0.7857634748229121</v>
      </c>
    </row>
    <row r="89" spans="1:23" ht="12.75">
      <c r="A89">
        <v>0.99</v>
      </c>
      <c r="B89">
        <f t="shared" si="20"/>
        <v>-0.3282083009266429</v>
      </c>
      <c r="C89">
        <f t="shared" si="21"/>
        <v>-0.3052754898789344</v>
      </c>
      <c r="D89">
        <f t="shared" si="21"/>
        <v>-0.25661304553542</v>
      </c>
      <c r="E89">
        <f t="shared" si="21"/>
        <v>-0.046089789168504695</v>
      </c>
      <c r="F89">
        <f t="shared" si="21"/>
        <v>0.404104102212689</v>
      </c>
      <c r="G89">
        <f t="shared" si="21"/>
        <v>0.8150410646967864</v>
      </c>
      <c r="H89">
        <f t="shared" si="21"/>
        <v>1.5458356487975298</v>
      </c>
      <c r="I89">
        <f t="shared" si="21"/>
        <v>2.3907732597987756</v>
      </c>
      <c r="J89">
        <f t="shared" si="21"/>
        <v>4.321518489884481</v>
      </c>
      <c r="K89">
        <f t="shared" si="21"/>
        <v>8.529135368107369</v>
      </c>
      <c r="M89" s="2">
        <v>2</v>
      </c>
      <c r="N89">
        <f t="shared" si="7"/>
        <v>18.65237046763083</v>
      </c>
      <c r="O89">
        <f t="shared" si="3"/>
        <v>18.970680353814622</v>
      </c>
      <c r="P89">
        <f t="shared" si="8"/>
        <v>-5.395862988627468</v>
      </c>
      <c r="Q89">
        <f t="shared" si="9"/>
        <v>0</v>
      </c>
      <c r="R89">
        <f t="shared" si="10"/>
        <v>0.01798620996209156</v>
      </c>
      <c r="S89">
        <f t="shared" si="4"/>
        <v>0.32152513755938456</v>
      </c>
      <c r="U89">
        <f t="shared" si="5"/>
        <v>0.10845503312020795</v>
      </c>
      <c r="V89">
        <f t="shared" si="6"/>
        <v>0.20093714718671113</v>
      </c>
      <c r="W89">
        <f t="shared" si="19"/>
        <v>0.7834388396839893</v>
      </c>
    </row>
    <row r="90" spans="1:23" ht="12.75">
      <c r="A90" s="10">
        <v>0.995</v>
      </c>
      <c r="B90">
        <f t="shared" si="20"/>
        <v>-0.3187196910172036</v>
      </c>
      <c r="C90">
        <f t="shared" si="21"/>
        <v>-0.3034537765159953</v>
      </c>
      <c r="D90">
        <f t="shared" si="21"/>
        <v>-0.25522670101718536</v>
      </c>
      <c r="E90">
        <f t="shared" si="21"/>
        <v>-0.043659429804363215</v>
      </c>
      <c r="F90">
        <f t="shared" si="21"/>
        <v>0.40841487601203863</v>
      </c>
      <c r="G90">
        <f t="shared" si="21"/>
        <v>0.8209720536474726</v>
      </c>
      <c r="H90">
        <f t="shared" si="21"/>
        <v>1.554725829327708</v>
      </c>
      <c r="I90">
        <f t="shared" si="21"/>
        <v>2.403265726169909</v>
      </c>
      <c r="J90">
        <f t="shared" si="21"/>
        <v>4.342736372283015</v>
      </c>
      <c r="K90">
        <f t="shared" si="21"/>
        <v>8.570385365423554</v>
      </c>
      <c r="M90" s="2">
        <v>2.05</v>
      </c>
      <c r="N90">
        <f t="shared" si="7"/>
        <v>20.51198061076702</v>
      </c>
      <c r="O90">
        <f t="shared" si="3"/>
        <v>20.83029049695081</v>
      </c>
      <c r="P90">
        <f t="shared" si="8"/>
        <v>-4.890749811432284</v>
      </c>
      <c r="Q90">
        <f t="shared" si="9"/>
        <v>0</v>
      </c>
      <c r="R90">
        <f t="shared" si="10"/>
        <v>0.016302499371440946</v>
      </c>
      <c r="S90">
        <f t="shared" si="4"/>
        <v>0.31990943335054334</v>
      </c>
      <c r="U90">
        <f t="shared" si="5"/>
        <v>0.10863548653708816</v>
      </c>
      <c r="V90">
        <f t="shared" si="6"/>
        <v>0.20203591163513024</v>
      </c>
      <c r="W90">
        <f t="shared" si="19"/>
        <v>0.7811140298427782</v>
      </c>
    </row>
    <row r="91" spans="1:23" ht="12.75">
      <c r="A91">
        <v>1</v>
      </c>
      <c r="B91">
        <f t="shared" si="20"/>
        <v>-0.3157944040704579</v>
      </c>
      <c r="C91">
        <f t="shared" si="21"/>
        <v>-0.3025150315033787</v>
      </c>
      <c r="D91">
        <f t="shared" si="21"/>
        <v>-0.25404970204163885</v>
      </c>
      <c r="E91">
        <f t="shared" si="21"/>
        <v>-0.04128007755293142</v>
      </c>
      <c r="F91">
        <f t="shared" si="21"/>
        <v>0.41270317109338284</v>
      </c>
      <c r="G91">
        <f t="shared" si="21"/>
        <v>0.8268865673575463</v>
      </c>
      <c r="H91">
        <f t="shared" si="21"/>
        <v>1.5636034187348375</v>
      </c>
      <c r="I91">
        <f t="shared" si="21"/>
        <v>2.4157473066161703</v>
      </c>
      <c r="J91">
        <f t="shared" si="21"/>
        <v>4.363944749630974</v>
      </c>
      <c r="K91">
        <f t="shared" si="21"/>
        <v>8.611626637259382</v>
      </c>
      <c r="M91" s="2">
        <v>2.1</v>
      </c>
      <c r="N91">
        <f t="shared" si="7"/>
        <v>22.563819965623395</v>
      </c>
      <c r="O91">
        <f t="shared" si="3"/>
        <v>22.882129851807186</v>
      </c>
      <c r="P91">
        <f t="shared" si="8"/>
        <v>-4.432209507981917</v>
      </c>
      <c r="Q91">
        <f t="shared" si="9"/>
        <v>0</v>
      </c>
      <c r="R91">
        <f t="shared" si="10"/>
        <v>0.014774031693273057</v>
      </c>
      <c r="S91">
        <f t="shared" si="4"/>
        <v>0.3183098861837907</v>
      </c>
      <c r="U91">
        <f t="shared" si="5"/>
        <v>0.10881533341546049</v>
      </c>
      <c r="V91">
        <f t="shared" si="6"/>
        <v>0.20313527096101203</v>
      </c>
      <c r="W91">
        <f t="shared" si="19"/>
        <v>0.7787891536271877</v>
      </c>
    </row>
    <row r="92" spans="1:23" ht="12.75">
      <c r="A92" s="10">
        <v>1.005</v>
      </c>
      <c r="B92">
        <f t="shared" si="20"/>
        <v>-0.31788197483782205</v>
      </c>
      <c r="C92">
        <f t="shared" si="21"/>
        <v>-0.3023730575855946</v>
      </c>
      <c r="D92">
        <f t="shared" si="21"/>
        <v>-0.2530717089407732</v>
      </c>
      <c r="E92">
        <f t="shared" si="21"/>
        <v>-0.03895046510723943</v>
      </c>
      <c r="F92">
        <f t="shared" si="21"/>
        <v>0.4169693605539545</v>
      </c>
      <c r="G92">
        <f t="shared" si="21"/>
        <v>0.8327848403529967</v>
      </c>
      <c r="H92">
        <f t="shared" si="21"/>
        <v>1.5724685739191808</v>
      </c>
      <c r="I92">
        <f t="shared" si="21"/>
        <v>2.4282181273522476</v>
      </c>
      <c r="J92">
        <f t="shared" si="21"/>
        <v>4.385143724964897</v>
      </c>
      <c r="K92">
        <f t="shared" si="21"/>
        <v>8.652859274269808</v>
      </c>
      <c r="M92" s="2">
        <v>2.15</v>
      </c>
      <c r="N92">
        <f t="shared" si="7"/>
        <v>24.828105454877488</v>
      </c>
      <c r="O92">
        <f t="shared" si="3"/>
        <v>25.146415341061278</v>
      </c>
      <c r="P92">
        <f t="shared" si="8"/>
        <v>-4.016075348299434</v>
      </c>
      <c r="Q92">
        <f t="shared" si="9"/>
        <v>0</v>
      </c>
      <c r="R92">
        <f t="shared" si="10"/>
        <v>0.013386917827664779</v>
      </c>
      <c r="S92">
        <f t="shared" si="4"/>
        <v>0.31672625490924444</v>
      </c>
      <c r="U92">
        <f t="shared" si="5"/>
        <v>0.10899457881148998</v>
      </c>
      <c r="V92">
        <f t="shared" si="6"/>
        <v>0.20423522347281087</v>
      </c>
      <c r="W92">
        <f t="shared" si="19"/>
        <v>0.7764643183281474</v>
      </c>
    </row>
    <row r="93" spans="1:23" ht="12.75">
      <c r="A93">
        <v>1.01</v>
      </c>
      <c r="B93">
        <f t="shared" si="20"/>
        <v>-0.323923756532043</v>
      </c>
      <c r="C93">
        <f t="shared" si="21"/>
        <v>-0.30295369438945996</v>
      </c>
      <c r="D93">
        <f t="shared" si="21"/>
        <v>-0.25228312964269023</v>
      </c>
      <c r="E93">
        <f t="shared" si="21"/>
        <v>-0.03666937181203892</v>
      </c>
      <c r="F93">
        <f t="shared" si="21"/>
        <v>0.42121380827849914</v>
      </c>
      <c r="G93">
        <f t="shared" si="21"/>
        <v>0.8386671021874481</v>
      </c>
      <c r="H93">
        <f t="shared" si="21"/>
        <v>1.5813214488664058</v>
      </c>
      <c r="I93">
        <f t="shared" si="21"/>
        <v>2.44067831241042</v>
      </c>
      <c r="J93">
        <f t="shared" si="21"/>
        <v>4.406333399654948</v>
      </c>
      <c r="K93">
        <f t="shared" si="21"/>
        <v>8.694083365704273</v>
      </c>
      <c r="M93" s="2">
        <v>2.2</v>
      </c>
      <c r="N93">
        <f t="shared" si="7"/>
        <v>27.327180233525574</v>
      </c>
      <c r="O93">
        <f t="shared" si="3"/>
        <v>27.645490119709365</v>
      </c>
      <c r="P93">
        <f t="shared" si="8"/>
        <v>-3.6385304952822706</v>
      </c>
      <c r="Q93">
        <f t="shared" si="9"/>
        <v>0</v>
      </c>
      <c r="R93">
        <f t="shared" si="10"/>
        <v>0.012128434984274235</v>
      </c>
      <c r="S93">
        <f t="shared" si="4"/>
        <v>0.315158303152268</v>
      </c>
      <c r="U93">
        <f t="shared" si="5"/>
        <v>0.10917322771428861</v>
      </c>
      <c r="V93">
        <f t="shared" si="6"/>
        <v>0.20533576749268317</v>
      </c>
      <c r="W93">
        <f t="shared" si="19"/>
        <v>0.7741396301951557</v>
      </c>
    </row>
    <row r="94" spans="1:23" ht="12.75">
      <c r="A94" s="10">
        <v>1.015</v>
      </c>
      <c r="B94">
        <f t="shared" si="20"/>
        <v>-0.33316465948790064</v>
      </c>
      <c r="C94">
        <f t="shared" si="21"/>
        <v>-0.3041926765907452</v>
      </c>
      <c r="D94">
        <f t="shared" si="21"/>
        <v>-0.25167504929255924</v>
      </c>
      <c r="E94">
        <f t="shared" si="21"/>
        <v>-0.03443562140176009</v>
      </c>
      <c r="F94">
        <f t="shared" si="21"/>
        <v>0.4254368692400978</v>
      </c>
      <c r="G94">
        <f t="shared" si="21"/>
        <v>0.8445335775817352</v>
      </c>
      <c r="H94">
        <f t="shared" si="21"/>
        <v>1.590162194719332</v>
      </c>
      <c r="I94">
        <f t="shared" si="21"/>
        <v>2.453127983690579</v>
      </c>
      <c r="J94">
        <f t="shared" si="21"/>
        <v>4.427513873440656</v>
      </c>
      <c r="K94">
        <f t="shared" si="21"/>
        <v>8.735298999435605</v>
      </c>
      <c r="M94" s="2">
        <v>2.25</v>
      </c>
      <c r="N94">
        <f t="shared" si="7"/>
        <v>30.0857373066875</v>
      </c>
      <c r="O94">
        <f aca="true" t="shared" si="22" ref="O94:O157">N94-$B$9</f>
        <v>30.40404719287129</v>
      </c>
      <c r="P94">
        <f t="shared" si="8"/>
        <v>-3.2960827891779543</v>
      </c>
      <c r="Q94">
        <f t="shared" si="9"/>
        <v>0</v>
      </c>
      <c r="R94">
        <f t="shared" si="10"/>
        <v>0.010986942630593181</v>
      </c>
      <c r="S94">
        <f aca="true" t="shared" si="23" ref="S94:S157">$B$5/PI()/$A94/$B$6/$B$14/2</f>
        <v>0.3136057991958529</v>
      </c>
      <c r="U94">
        <f aca="true" t="shared" si="24" ref="U94:U157">0.2*($A94/SQRT(V$27))^0.33</f>
        <v>0.10935128504713186</v>
      </c>
      <c r="V94">
        <f aca="true" t="shared" si="25" ref="V94:V157">$A94/SQRT(V$27)*(V$26/V$25)^U94</f>
        <v>0.20643690135630824</v>
      </c>
      <c r="W94">
        <f t="shared" si="19"/>
        <v>0.7718151944321474</v>
      </c>
    </row>
    <row r="95" spans="1:23" ht="12.75">
      <c r="A95">
        <v>1.02</v>
      </c>
      <c r="B95">
        <f t="shared" si="20"/>
        <v>-0.345047153423166</v>
      </c>
      <c r="C95">
        <f t="shared" si="21"/>
        <v>-0.3060339482549485</v>
      </c>
      <c r="D95">
        <f t="shared" si="21"/>
        <v>-0.25123916796539103</v>
      </c>
      <c r="E95">
        <f t="shared" si="21"/>
        <v>-0.03224807987392917</v>
      </c>
      <c r="F95">
        <f t="shared" si="21"/>
        <v>0.4296388897888138</v>
      </c>
      <c r="G95">
        <f t="shared" si="21"/>
        <v>0.8503844865586203</v>
      </c>
      <c r="H95">
        <f t="shared" si="21"/>
        <v>1.5989909598474827</v>
      </c>
      <c r="I95">
        <f t="shared" si="21"/>
        <v>2.465567261008838</v>
      </c>
      <c r="J95">
        <f t="shared" si="21"/>
        <v>4.448685244465702</v>
      </c>
      <c r="K95">
        <f t="shared" si="21"/>
        <v>8.776506261988192</v>
      </c>
      <c r="M95" s="2">
        <v>2.3</v>
      </c>
      <c r="N95">
        <f t="shared" si="7"/>
        <v>33.131066665501685</v>
      </c>
      <c r="O95">
        <f t="shared" si="22"/>
        <v>33.449376551685475</v>
      </c>
      <c r="P95">
        <f t="shared" si="8"/>
        <v>-2.9855405600712976</v>
      </c>
      <c r="Q95">
        <f t="shared" si="9"/>
        <v>0</v>
      </c>
      <c r="R95">
        <f t="shared" si="10"/>
        <v>0.009951801866904326</v>
      </c>
      <c r="S95">
        <f t="shared" si="23"/>
        <v>0.31206851586646145</v>
      </c>
      <c r="U95">
        <f t="shared" si="24"/>
        <v>0.10952875566864669</v>
      </c>
      <c r="V95">
        <f t="shared" si="25"/>
        <v>0.20753862341271298</v>
      </c>
      <c r="W95">
        <f t="shared" si="19"/>
        <v>0.769491115193672</v>
      </c>
    </row>
    <row r="96" spans="1:23" ht="12.75">
      <c r="A96">
        <v>1.03</v>
      </c>
      <c r="B96">
        <f t="shared" si="20"/>
        <v>-0.3751376189552555</v>
      </c>
      <c r="C96">
        <f aca="true" t="shared" si="26" ref="C96:K105">IF((PI()*$A96-C$27)/SIN(C$27)&gt;0,1/PI()*(LN((PI()*$A96-C$27)/SIN(C$27))+(PI()*$A96-C$27)/SIN(C$27)*COS(C$27)))</f>
        <v>-0.31133239845729527</v>
      </c>
      <c r="D96">
        <f t="shared" si="26"/>
        <v>-0.2508535516855118</v>
      </c>
      <c r="E96">
        <f t="shared" si="26"/>
        <v>-0.028007286883771385</v>
      </c>
      <c r="F96">
        <f t="shared" si="26"/>
        <v>0.43798115358403034</v>
      </c>
      <c r="G96">
        <f t="shared" si="26"/>
        <v>0.862040462636714</v>
      </c>
      <c r="H96">
        <f t="shared" si="26"/>
        <v>1.6166131279436378</v>
      </c>
      <c r="I96">
        <f t="shared" si="26"/>
        <v>2.4904151028872175</v>
      </c>
      <c r="J96">
        <f t="shared" si="26"/>
        <v>4.491001063031588</v>
      </c>
      <c r="K96">
        <f t="shared" si="26"/>
        <v>8.858896013076457</v>
      </c>
      <c r="M96" s="2">
        <v>2.35</v>
      </c>
      <c r="N96">
        <f aca="true" t="shared" si="27" ref="N96:N159">1/PI()*(2*M96+EXP(2*M96)*COS(2*R$26))</f>
        <v>36.49332841452886</v>
      </c>
      <c r="O96">
        <f t="shared" si="22"/>
        <v>36.81163830071265</v>
      </c>
      <c r="P96">
        <f aca="true" t="shared" si="28" ref="P96:P159">-$B$7*PI()/2/$B$6*(1+EXP(2*M96)*COS(2*R$26))/((EXP(2*M96)*SIN(2*R$26))^2+(1+EXP(2*M96)*COS(2*R$26))^2)</f>
        <v>-2.703989595854347</v>
      </c>
      <c r="Q96">
        <f aca="true" t="shared" si="29" ref="Q96:Q159">-$B$7*PI()/2/$B$6*(EXP(2*M96)*SIN(2*R$26))/((EXP(2*M96)*SIN(2*R$26))^2+(1+EXP(2*M96)*COS(2*R$26))^2)</f>
        <v>0</v>
      </c>
      <c r="R96">
        <f aca="true" t="shared" si="30" ref="R96:R159">SQRT(P96^2+Q96^2)/$B$14</f>
        <v>0.009013298652847824</v>
      </c>
      <c r="S96">
        <f t="shared" si="23"/>
        <v>0.3090387244502822</v>
      </c>
      <c r="U96">
        <f t="shared" si="24"/>
        <v>0.10988195589589785</v>
      </c>
      <c r="V96">
        <f t="shared" si="25"/>
        <v>0.20974382556567445</v>
      </c>
      <c r="W96">
        <f t="shared" si="19"/>
        <v>0.7648444376408388</v>
      </c>
    </row>
    <row r="97" spans="1:23" ht="12.75">
      <c r="A97">
        <v>1.04</v>
      </c>
      <c r="B97">
        <f t="shared" si="20"/>
        <v>-0.41179140745003906</v>
      </c>
      <c r="C97">
        <f t="shared" si="26"/>
        <v>-0.31851993364748515</v>
      </c>
      <c r="D97">
        <f t="shared" si="26"/>
        <v>-0.25107022486855063</v>
      </c>
      <c r="E97">
        <f t="shared" si="26"/>
        <v>-0.02393869291657637</v>
      </c>
      <c r="F97">
        <f t="shared" si="26"/>
        <v>0.4462432082604696</v>
      </c>
      <c r="G97">
        <f t="shared" si="26"/>
        <v>0.8736367014740988</v>
      </c>
      <c r="H97">
        <f t="shared" si="26"/>
        <v>1.634189087157345</v>
      </c>
      <c r="I97">
        <f t="shared" si="26"/>
        <v>2.515222756660476</v>
      </c>
      <c r="J97">
        <f t="shared" si="26"/>
        <v>4.533281609849842</v>
      </c>
      <c r="K97">
        <f t="shared" si="26"/>
        <v>8.941253285221155</v>
      </c>
      <c r="M97" s="2">
        <v>2.4</v>
      </c>
      <c r="N97">
        <f t="shared" si="27"/>
        <v>40.205854624215576</v>
      </c>
      <c r="O97">
        <f t="shared" si="22"/>
        <v>40.524164510399366</v>
      </c>
      <c r="P97">
        <f t="shared" si="28"/>
        <v>-2.448771345947969</v>
      </c>
      <c r="Q97">
        <f t="shared" si="29"/>
        <v>0</v>
      </c>
      <c r="R97">
        <f t="shared" si="30"/>
        <v>0.008162571153159897</v>
      </c>
      <c r="S97">
        <f t="shared" si="23"/>
        <v>0.3060671982536448</v>
      </c>
      <c r="U97">
        <f t="shared" si="24"/>
        <v>0.11023286601556002</v>
      </c>
      <c r="V97">
        <f t="shared" si="25"/>
        <v>0.21195136100425485</v>
      </c>
      <c r="W97">
        <f t="shared" si="19"/>
        <v>0.7602004096595375</v>
      </c>
    </row>
    <row r="98" spans="1:23" ht="12.75">
      <c r="A98">
        <v>1.05</v>
      </c>
      <c r="B98">
        <f t="shared" si="20"/>
        <v>-0.45345805365893216</v>
      </c>
      <c r="C98">
        <f t="shared" si="26"/>
        <v>-0.32733565594873315</v>
      </c>
      <c r="D98">
        <f t="shared" si="26"/>
        <v>-0.25183999964372455</v>
      </c>
      <c r="E98">
        <f t="shared" si="26"/>
        <v>-0.020034557690411944</v>
      </c>
      <c r="F98">
        <f t="shared" si="26"/>
        <v>0.454427541074434</v>
      </c>
      <c r="G98">
        <f t="shared" si="26"/>
        <v>0.8851748068283187</v>
      </c>
      <c r="H98">
        <f t="shared" si="26"/>
        <v>1.651719931228721</v>
      </c>
      <c r="I98">
        <f t="shared" si="26"/>
        <v>2.5399911104909494</v>
      </c>
      <c r="J98">
        <f t="shared" si="26"/>
        <v>4.575527615960972</v>
      </c>
      <c r="K98">
        <f t="shared" si="26"/>
        <v>9.023578724785574</v>
      </c>
      <c r="M98" s="2">
        <v>2.45</v>
      </c>
      <c r="N98">
        <f t="shared" si="27"/>
        <v>44.305482929458734</v>
      </c>
      <c r="O98">
        <f t="shared" si="22"/>
        <v>44.623792815642524</v>
      </c>
      <c r="P98">
        <f t="shared" si="28"/>
        <v>-2.2174624032845913</v>
      </c>
      <c r="Q98">
        <f t="shared" si="29"/>
        <v>0</v>
      </c>
      <c r="R98">
        <f t="shared" si="30"/>
        <v>0.007391541344281971</v>
      </c>
      <c r="S98">
        <f t="shared" si="23"/>
        <v>0.3031522725559911</v>
      </c>
      <c r="U98">
        <f t="shared" si="24"/>
        <v>0.11058152268440698</v>
      </c>
      <c r="V98">
        <f t="shared" si="25"/>
        <v>0.21416121698397725</v>
      </c>
      <c r="W98">
        <f t="shared" si="19"/>
        <v>0.755559826389104</v>
      </c>
    </row>
    <row r="99" spans="1:23" s="10" customFormat="1" ht="12.75">
      <c r="A99">
        <v>1.06</v>
      </c>
      <c r="B99" s="10">
        <f t="shared" si="20"/>
        <v>-0.49907891079468253</v>
      </c>
      <c r="C99" s="10">
        <f t="shared" si="26"/>
        <v>-0.33756924200271543</v>
      </c>
      <c r="D99" s="10">
        <f t="shared" si="26"/>
        <v>-0.2531194781085683</v>
      </c>
      <c r="E99" s="10">
        <f t="shared" si="26"/>
        <v>-0.016287651356643475</v>
      </c>
      <c r="F99" s="10">
        <f t="shared" si="26"/>
        <v>0.46253652535302847</v>
      </c>
      <c r="G99" s="10">
        <f t="shared" si="26"/>
        <v>0.89665631872765</v>
      </c>
      <c r="H99" s="10">
        <f t="shared" si="26"/>
        <v>1.6692067155192554</v>
      </c>
      <c r="I99" s="10">
        <f t="shared" si="26"/>
        <v>2.5647210234197177</v>
      </c>
      <c r="J99" s="10">
        <f t="shared" si="26"/>
        <v>4.617739789911133</v>
      </c>
      <c r="K99" s="10">
        <f t="shared" si="26"/>
        <v>9.105872959028058</v>
      </c>
      <c r="M99" s="2">
        <v>2.5</v>
      </c>
      <c r="N99">
        <f t="shared" si="27"/>
        <v>48.83292521303693</v>
      </c>
      <c r="O99">
        <f t="shared" si="22"/>
        <v>49.15123509922072</v>
      </c>
      <c r="P99">
        <f t="shared" si="28"/>
        <v>-2.0078552772854565</v>
      </c>
      <c r="Q99">
        <f t="shared" si="29"/>
        <v>0</v>
      </c>
      <c r="R99">
        <f t="shared" si="30"/>
        <v>0.0066928509242848554</v>
      </c>
      <c r="S99">
        <f t="shared" si="23"/>
        <v>0.30029234545640626</v>
      </c>
      <c r="U99">
        <f t="shared" si="24"/>
        <v>0.11092796163001305</v>
      </c>
      <c r="V99">
        <f t="shared" si="25"/>
        <v>0.2163733809581047</v>
      </c>
      <c r="W99">
        <f t="shared" si="19"/>
        <v>0.750923465915657</v>
      </c>
    </row>
    <row r="100" spans="1:23" ht="12.75">
      <c r="A100">
        <v>1.07</v>
      </c>
      <c r="B100">
        <f t="shared" si="20"/>
        <v>-0.547898889192069</v>
      </c>
      <c r="C100">
        <f t="shared" si="26"/>
        <v>-0.34904866090414316</v>
      </c>
      <c r="D100">
        <f t="shared" si="26"/>
        <v>-0.254870177808521</v>
      </c>
      <c r="E100">
        <f t="shared" si="26"/>
        <v>-0.01269121058284239</v>
      </c>
      <c r="F100">
        <f t="shared" si="26"/>
        <v>0.47057242734771015</v>
      </c>
      <c r="G100">
        <f t="shared" si="26"/>
        <v>0.9080827168035926</v>
      </c>
      <c r="H100">
        <f t="shared" si="26"/>
        <v>1.6866504587866444</v>
      </c>
      <c r="I100">
        <f t="shared" si="26"/>
        <v>2.5894133266259654</v>
      </c>
      <c r="J100">
        <f t="shared" si="26"/>
        <v>4.659918818665639</v>
      </c>
      <c r="K100">
        <f t="shared" si="26"/>
        <v>9.188136596847563</v>
      </c>
      <c r="M100" s="2">
        <v>2.55</v>
      </c>
      <c r="N100">
        <f t="shared" si="27"/>
        <v>53.83317506381731</v>
      </c>
      <c r="O100">
        <f t="shared" si="22"/>
        <v>54.1514849500011</v>
      </c>
      <c r="P100">
        <f t="shared" si="28"/>
        <v>-1.8179404474752348</v>
      </c>
      <c r="Q100">
        <f t="shared" si="29"/>
        <v>0</v>
      </c>
      <c r="R100">
        <f t="shared" si="30"/>
        <v>0.0060598014915841155</v>
      </c>
      <c r="S100">
        <f t="shared" si="23"/>
        <v>0.2974858749381221</v>
      </c>
      <c r="U100">
        <f t="shared" si="24"/>
        <v>0.11127221768282461</v>
      </c>
      <c r="V100">
        <f t="shared" si="25"/>
        <v>0.21858784057272004</v>
      </c>
      <c r="W100">
        <f t="shared" si="19"/>
        <v>0.7462920892204982</v>
      </c>
    </row>
    <row r="101" spans="1:23" ht="12.75">
      <c r="A101">
        <v>1.08</v>
      </c>
      <c r="B101">
        <f t="shared" si="20"/>
        <v>-0.5993604585688636</v>
      </c>
      <c r="C101">
        <f t="shared" si="26"/>
        <v>-0.36163140807205574</v>
      </c>
      <c r="D101">
        <f t="shared" si="26"/>
        <v>-0.25705781633642905</v>
      </c>
      <c r="E101">
        <f t="shared" si="26"/>
        <v>-0.009238899259628654</v>
      </c>
      <c r="F101">
        <f t="shared" si="26"/>
        <v>0.4785374125801106</v>
      </c>
      <c r="G101">
        <f t="shared" si="26"/>
        <v>0.9194554234083478</v>
      </c>
      <c r="H101">
        <f t="shared" si="26"/>
        <v>1.704052144858203</v>
      </c>
      <c r="I101">
        <f t="shared" si="26"/>
        <v>2.614068824618992</v>
      </c>
      <c r="J101">
        <f t="shared" si="26"/>
        <v>4.702065368476575</v>
      </c>
      <c r="K101">
        <f t="shared" si="26"/>
        <v>9.270370229493254</v>
      </c>
      <c r="M101" s="2">
        <v>2.6</v>
      </c>
      <c r="N101">
        <f t="shared" si="27"/>
        <v>59.35595808771567</v>
      </c>
      <c r="O101">
        <f t="shared" si="22"/>
        <v>59.67426797389946</v>
      </c>
      <c r="P101">
        <f t="shared" si="28"/>
        <v>-1.6458896698351213</v>
      </c>
      <c r="Q101">
        <f t="shared" si="29"/>
        <v>0</v>
      </c>
      <c r="R101">
        <f t="shared" si="30"/>
        <v>0.0054862988994504045</v>
      </c>
      <c r="S101">
        <f t="shared" si="23"/>
        <v>0.29473137609610245</v>
      </c>
      <c r="U101">
        <f t="shared" si="24"/>
        <v>0.11161432480683608</v>
      </c>
      <c r="V101">
        <f t="shared" si="25"/>
        <v>0.22080458366197286</v>
      </c>
      <c r="W101">
        <f t="shared" si="19"/>
        <v>0.7416664401460021</v>
      </c>
    </row>
    <row r="102" spans="1:23" ht="12.75">
      <c r="A102">
        <v>1.09</v>
      </c>
      <c r="B102">
        <f t="shared" si="20"/>
        <v>-0.6530402242825157</v>
      </c>
      <c r="C102">
        <f t="shared" si="26"/>
        <v>-0.37519811239499296</v>
      </c>
      <c r="D102">
        <f t="shared" si="26"/>
        <v>-0.2596517215259764</v>
      </c>
      <c r="E102">
        <f t="shared" si="26"/>
        <v>-0.005924773259264039</v>
      </c>
      <c r="F102">
        <f t="shared" si="26"/>
        <v>0.4864335517246068</v>
      </c>
      <c r="G102">
        <f t="shared" si="26"/>
        <v>0.9307758065337074</v>
      </c>
      <c r="H102">
        <f t="shared" si="26"/>
        <v>1.7214127242097215</v>
      </c>
      <c r="I102">
        <f t="shared" si="26"/>
        <v>2.6386882963671514</v>
      </c>
      <c r="J102">
        <f t="shared" si="26"/>
        <v>4.744180085707236</v>
      </c>
      <c r="K102">
        <f t="shared" si="26"/>
        <v>9.352574431240106</v>
      </c>
      <c r="M102" s="2">
        <v>2.65</v>
      </c>
      <c r="N102">
        <f t="shared" si="27"/>
        <v>65.45622957827374</v>
      </c>
      <c r="O102">
        <f t="shared" si="22"/>
        <v>65.77453946445753</v>
      </c>
      <c r="P102">
        <f t="shared" si="28"/>
        <v>-1.490040495017088</v>
      </c>
      <c r="Q102">
        <f t="shared" si="29"/>
        <v>0</v>
      </c>
      <c r="R102">
        <f t="shared" si="30"/>
        <v>0.00496680165005696</v>
      </c>
      <c r="S102">
        <f t="shared" si="23"/>
        <v>0.29202741851723907</v>
      </c>
      <c r="U102">
        <f t="shared" si="24"/>
        <v>0.11195431612894367</v>
      </c>
      <c r="V102">
        <f t="shared" si="25"/>
        <v>0.22302359824348736</v>
      </c>
      <c r="W102">
        <f t="shared" si="19"/>
        <v>0.7370472453784026</v>
      </c>
    </row>
    <row r="103" spans="1:23" ht="12.75">
      <c r="A103">
        <v>1.1</v>
      </c>
      <c r="B103">
        <f t="shared" si="20"/>
        <v>-0.7086090749840116</v>
      </c>
      <c r="C103">
        <f t="shared" si="26"/>
        <v>-0.38964778506825276</v>
      </c>
      <c r="D103">
        <f t="shared" si="26"/>
        <v>-0.2626243416753481</v>
      </c>
      <c r="E103">
        <f t="shared" si="26"/>
        <v>-0.0027432487547490165</v>
      </c>
      <c r="F103">
        <f t="shared" si="26"/>
        <v>0.49426282606764205</v>
      </c>
      <c r="G103">
        <f t="shared" si="26"/>
        <v>0.9420451825463573</v>
      </c>
      <c r="H103">
        <f t="shared" si="26"/>
        <v>1.73873311545612</v>
      </c>
      <c r="I103">
        <f t="shared" si="26"/>
        <v>2.663272496367679</v>
      </c>
      <c r="J103">
        <f t="shared" si="26"/>
        <v>4.786263597615958</v>
      </c>
      <c r="K103">
        <f t="shared" si="26"/>
        <v>9.434749760032501</v>
      </c>
      <c r="M103" s="2">
        <v>2.7</v>
      </c>
      <c r="N103">
        <f t="shared" si="27"/>
        <v>72.19472452770827</v>
      </c>
      <c r="O103">
        <f t="shared" si="22"/>
        <v>72.51303441389207</v>
      </c>
      <c r="P103">
        <f t="shared" si="28"/>
        <v>-1.3488819482823535</v>
      </c>
      <c r="Q103">
        <f t="shared" si="29"/>
        <v>0</v>
      </c>
      <c r="R103">
        <f t="shared" si="30"/>
        <v>0.004496273160941178</v>
      </c>
      <c r="S103">
        <f t="shared" si="23"/>
        <v>0.2893726238034461</v>
      </c>
      <c r="U103">
        <f t="shared" si="24"/>
        <v>0.11229222396704486</v>
      </c>
      <c r="V103">
        <f t="shared" si="25"/>
        <v>0.22524487251392275</v>
      </c>
      <c r="W103">
        <f t="shared" si="19"/>
        <v>0.7324352144468821</v>
      </c>
    </row>
    <row r="104" spans="1:23" ht="12.75">
      <c r="A104">
        <v>1.2</v>
      </c>
      <c r="B104">
        <f t="shared" si="20"/>
        <v>-1.3286226690129082</v>
      </c>
      <c r="C104">
        <f t="shared" si="26"/>
        <v>-0.5683525863723699</v>
      </c>
      <c r="D104">
        <f t="shared" si="26"/>
        <v>-0.30869048598322213</v>
      </c>
      <c r="E104">
        <f t="shared" si="26"/>
        <v>0.022799535613895576</v>
      </c>
      <c r="F104">
        <f t="shared" si="26"/>
        <v>0.5692591580792075</v>
      </c>
      <c r="G104">
        <f t="shared" si="26"/>
        <v>1.0521909400210583</v>
      </c>
      <c r="H104">
        <f t="shared" si="26"/>
        <v>1.909908601250545</v>
      </c>
      <c r="I104">
        <f t="shared" si="26"/>
        <v>2.907324927625933</v>
      </c>
      <c r="J104">
        <f t="shared" si="26"/>
        <v>5.205508151989588</v>
      </c>
      <c r="K104">
        <f t="shared" si="26"/>
        <v>10.25502725428668</v>
      </c>
      <c r="M104" s="2">
        <v>2.75</v>
      </c>
      <c r="N104">
        <f t="shared" si="27"/>
        <v>79.63856548312665</v>
      </c>
      <c r="O104">
        <f t="shared" si="22"/>
        <v>79.95687536931045</v>
      </c>
      <c r="P104">
        <f t="shared" si="28"/>
        <v>-1.2210413147688381</v>
      </c>
      <c r="Q104">
        <f t="shared" si="29"/>
        <v>0</v>
      </c>
      <c r="R104">
        <f t="shared" si="30"/>
        <v>0.004070137715896127</v>
      </c>
      <c r="S104">
        <f t="shared" si="23"/>
        <v>0.26525823848649227</v>
      </c>
      <c r="U104">
        <f t="shared" si="24"/>
        <v>0.11556329290175127</v>
      </c>
      <c r="V104">
        <f t="shared" si="25"/>
        <v>0.2475794211953617</v>
      </c>
      <c r="W104">
        <f t="shared" si="19"/>
        <v>0.6868528181834758</v>
      </c>
    </row>
    <row r="105" spans="1:23" s="2" customFormat="1" ht="12.75">
      <c r="A105">
        <v>1.25</v>
      </c>
      <c r="B105">
        <f t="shared" si="20"/>
        <v>-1.6641758240620659</v>
      </c>
      <c r="C105">
        <f t="shared" si="26"/>
        <v>-0.6731690778801642</v>
      </c>
      <c r="D105">
        <f t="shared" si="26"/>
        <v>-0.3400180773326161</v>
      </c>
      <c r="E105">
        <f t="shared" si="26"/>
        <v>0.032031935971656086</v>
      </c>
      <c r="F105">
        <f t="shared" si="26"/>
        <v>0.6048025593611775</v>
      </c>
      <c r="G105">
        <f t="shared" si="26"/>
        <v>1.1057281974701414</v>
      </c>
      <c r="H105">
        <f t="shared" si="26"/>
        <v>1.9942580888777643</v>
      </c>
      <c r="I105">
        <f t="shared" si="26"/>
        <v>3.028251591370795</v>
      </c>
      <c r="J105">
        <f t="shared" si="26"/>
        <v>5.414147499228683</v>
      </c>
      <c r="K105">
        <f t="shared" si="26"/>
        <v>10.66425079873672</v>
      </c>
      <c r="M105" s="2">
        <v>2.8</v>
      </c>
      <c r="N105">
        <f t="shared" si="27"/>
        <v>87.86193433153926</v>
      </c>
      <c r="O105">
        <f t="shared" si="22"/>
        <v>88.18024421772306</v>
      </c>
      <c r="P105">
        <f t="shared" si="28"/>
        <v>-1.1052719698307967</v>
      </c>
      <c r="Q105">
        <f t="shared" si="29"/>
        <v>0</v>
      </c>
      <c r="R105">
        <f t="shared" si="30"/>
        <v>0.003684239899435989</v>
      </c>
      <c r="S105">
        <f t="shared" si="23"/>
        <v>0.25464790894703254</v>
      </c>
      <c r="T105"/>
      <c r="U105">
        <f t="shared" si="24"/>
        <v>0.11713060901563828</v>
      </c>
      <c r="V105">
        <f t="shared" si="25"/>
        <v>0.25882762445737423</v>
      </c>
      <c r="W105">
        <f t="shared" si="19"/>
        <v>0.6645449420506468</v>
      </c>
    </row>
    <row r="106" spans="1:23" ht="12.75">
      <c r="A106">
        <v>1.3</v>
      </c>
      <c r="B106">
        <f t="shared" si="20"/>
        <v>-2.0093347136339212</v>
      </c>
      <c r="C106">
        <f aca="true" t="shared" si="31" ref="C106:K115">IF((PI()*$A106-C$27)/SIN(C$27)&gt;0,1/PI()*(LN((PI()*$A106-C$27)/SIN(C$27))+(PI()*$A106-C$27)/SIN(C$27)*COS(C$27)))</f>
        <v>-0.7845488923506522</v>
      </c>
      <c r="D106">
        <f t="shared" si="31"/>
        <v>-0.3752998796088667</v>
      </c>
      <c r="E106">
        <f t="shared" si="31"/>
        <v>0.039375251341573506</v>
      </c>
      <c r="F106">
        <f t="shared" si="31"/>
        <v>0.6392426323766629</v>
      </c>
      <c r="G106">
        <f t="shared" si="31"/>
        <v>1.1583824865689025</v>
      </c>
      <c r="H106">
        <f t="shared" si="31"/>
        <v>2.077884965783334</v>
      </c>
      <c r="I106">
        <f t="shared" si="31"/>
        <v>3.1485317303652525</v>
      </c>
      <c r="J106">
        <f t="shared" si="31"/>
        <v>5.622204990775866</v>
      </c>
      <c r="K106">
        <f t="shared" si="31"/>
        <v>11.072930353776263</v>
      </c>
      <c r="M106" s="2">
        <v>2.85</v>
      </c>
      <c r="N106">
        <f t="shared" si="27"/>
        <v>96.9468147371179</v>
      </c>
      <c r="O106">
        <f t="shared" si="22"/>
        <v>97.2651246233017</v>
      </c>
      <c r="P106">
        <f t="shared" si="28"/>
        <v>-1.0004421922240032</v>
      </c>
      <c r="Q106">
        <f t="shared" si="29"/>
        <v>0</v>
      </c>
      <c r="R106">
        <f t="shared" si="30"/>
        <v>0.003334807307413344</v>
      </c>
      <c r="S106">
        <f t="shared" si="23"/>
        <v>0.2448537586029159</v>
      </c>
      <c r="U106">
        <f t="shared" si="24"/>
        <v>0.11865646434813307</v>
      </c>
      <c r="V106">
        <f t="shared" si="25"/>
        <v>0.27012813551061304</v>
      </c>
      <c r="W106">
        <f t="shared" si="19"/>
        <v>0.6426422081923029</v>
      </c>
    </row>
    <row r="107" spans="1:23" ht="12.75">
      <c r="A107">
        <v>1.35</v>
      </c>
      <c r="B107">
        <f t="shared" si="20"/>
        <v>-2.3614529946759655</v>
      </c>
      <c r="C107">
        <f t="shared" si="31"/>
        <v>-0.9009415645352502</v>
      </c>
      <c r="D107">
        <f t="shared" si="31"/>
        <v>-0.41378080314675403</v>
      </c>
      <c r="E107">
        <f t="shared" si="31"/>
        <v>0.04509037960043262</v>
      </c>
      <c r="F107">
        <f t="shared" si="31"/>
        <v>0.6726987482371235</v>
      </c>
      <c r="G107">
        <f t="shared" si="31"/>
        <v>1.210240004572831</v>
      </c>
      <c r="H107">
        <f t="shared" si="31"/>
        <v>2.160853497291483</v>
      </c>
      <c r="I107">
        <f t="shared" si="31"/>
        <v>3.268219929057859</v>
      </c>
      <c r="J107">
        <f t="shared" si="31"/>
        <v>5.829727381692402</v>
      </c>
      <c r="K107">
        <f t="shared" si="31"/>
        <v>11.481108269908786</v>
      </c>
      <c r="M107" s="2">
        <v>2.9</v>
      </c>
      <c r="N107">
        <f t="shared" si="27"/>
        <v>106.98381266126239</v>
      </c>
      <c r="O107">
        <f t="shared" si="22"/>
        <v>107.30212254744619</v>
      </c>
      <c r="P107">
        <f t="shared" si="28"/>
        <v>-0.9055248974125273</v>
      </c>
      <c r="Q107">
        <f t="shared" si="29"/>
        <v>0</v>
      </c>
      <c r="R107">
        <f t="shared" si="30"/>
        <v>0.003018416324708424</v>
      </c>
      <c r="S107">
        <f t="shared" si="23"/>
        <v>0.23578510087688195</v>
      </c>
      <c r="U107">
        <f t="shared" si="24"/>
        <v>0.12014348924134709</v>
      </c>
      <c r="V107">
        <f t="shared" si="25"/>
        <v>0.281479818339784</v>
      </c>
      <c r="W107">
        <f t="shared" si="19"/>
        <v>0.6211947858559689</v>
      </c>
    </row>
    <row r="108" spans="1:23" ht="12.75">
      <c r="A108">
        <v>1.4</v>
      </c>
      <c r="B108">
        <f t="shared" si="20"/>
        <v>-2.718846668027682</v>
      </c>
      <c r="C108">
        <f t="shared" si="31"/>
        <v>-1.021288447646705</v>
      </c>
      <c r="D108">
        <f t="shared" si="31"/>
        <v>-0.45490331766404885</v>
      </c>
      <c r="E108">
        <f t="shared" si="31"/>
        <v>0.04938764410655776</v>
      </c>
      <c r="F108">
        <f t="shared" si="31"/>
        <v>0.7052718957472616</v>
      </c>
      <c r="G108">
        <f t="shared" si="31"/>
        <v>1.2613749118551099</v>
      </c>
      <c r="H108">
        <f t="shared" si="31"/>
        <v>2.2432197393367153</v>
      </c>
      <c r="I108">
        <f t="shared" si="31"/>
        <v>3.3873641383399726</v>
      </c>
      <c r="J108">
        <f t="shared" si="31"/>
        <v>6.036756008531735</v>
      </c>
      <c r="K108">
        <f t="shared" si="31"/>
        <v>11.888822136791282</v>
      </c>
      <c r="M108" s="2">
        <v>2.95</v>
      </c>
      <c r="N108">
        <f t="shared" si="27"/>
        <v>118.07306317751635</v>
      </c>
      <c r="O108">
        <f t="shared" si="22"/>
        <v>118.39137306370014</v>
      </c>
      <c r="P108">
        <f t="shared" si="28"/>
        <v>-0.8195882289033177</v>
      </c>
      <c r="Q108">
        <f t="shared" si="29"/>
        <v>0</v>
      </c>
      <c r="R108">
        <f t="shared" si="30"/>
        <v>0.002731960763011059</v>
      </c>
      <c r="S108">
        <f t="shared" si="23"/>
        <v>0.22736420441699332</v>
      </c>
      <c r="U108">
        <f t="shared" si="24"/>
        <v>0.12159405696616953</v>
      </c>
      <c r="V108">
        <f t="shared" si="25"/>
        <v>0.2928816057779797</v>
      </c>
      <c r="W108">
        <f t="shared" si="19"/>
        <v>0.6002439625583612</v>
      </c>
    </row>
    <row r="109" spans="1:23" ht="12.75">
      <c r="A109">
        <v>1.45</v>
      </c>
      <c r="B109">
        <f t="shared" si="20"/>
        <v>-3.0803775179740147</v>
      </c>
      <c r="C109">
        <f t="shared" si="31"/>
        <v>-1.1448344520197962</v>
      </c>
      <c r="D109">
        <f t="shared" si="31"/>
        <v>-0.4982440285182017</v>
      </c>
      <c r="E109">
        <f t="shared" si="31"/>
        <v>0.05243907576523718</v>
      </c>
      <c r="F109">
        <f t="shared" si="31"/>
        <v>0.7370482721625673</v>
      </c>
      <c r="G109">
        <f t="shared" si="31"/>
        <v>1.311851473739969</v>
      </c>
      <c r="H109">
        <f t="shared" si="31"/>
        <v>2.3250328797898114</v>
      </c>
      <c r="I109">
        <f t="shared" si="31"/>
        <v>3.506006708715062</v>
      </c>
      <c r="J109">
        <f t="shared" si="31"/>
        <v>6.243327595568538</v>
      </c>
      <c r="K109">
        <f t="shared" si="31"/>
        <v>12.29610547112487</v>
      </c>
      <c r="M109" s="2">
        <v>3</v>
      </c>
      <c r="N109">
        <f t="shared" si="27"/>
        <v>130.32523265703927</v>
      </c>
      <c r="O109">
        <f t="shared" si="22"/>
        <v>130.64354254322305</v>
      </c>
      <c r="P109">
        <f t="shared" si="28"/>
        <v>-0.7417869469904325</v>
      </c>
      <c r="Q109">
        <f t="shared" si="29"/>
        <v>0</v>
      </c>
      <c r="R109">
        <f t="shared" si="30"/>
        <v>0.0024726231566347748</v>
      </c>
      <c r="S109">
        <f t="shared" si="23"/>
        <v>0.21952405943709702</v>
      </c>
      <c r="U109">
        <f t="shared" si="24"/>
        <v>0.12301031704161752</v>
      </c>
      <c r="V109">
        <f t="shared" si="25"/>
        <v>0.304332492989601</v>
      </c>
      <c r="W109">
        <f t="shared" si="19"/>
        <v>0.579822840719408</v>
      </c>
    </row>
    <row r="110" spans="1:23" ht="12.75">
      <c r="A110">
        <v>1.5</v>
      </c>
      <c r="B110">
        <f t="shared" si="20"/>
        <v>-3.445240090677834</v>
      </c>
      <c r="C110">
        <f t="shared" si="31"/>
        <v>-1.2710220473722953</v>
      </c>
      <c r="D110">
        <f t="shared" si="31"/>
        <v>-0.5434738243601976</v>
      </c>
      <c r="E110">
        <f t="shared" si="31"/>
        <v>0.05438717915743193</v>
      </c>
      <c r="F110">
        <f t="shared" si="31"/>
        <v>0.7681020378562237</v>
      </c>
      <c r="G110">
        <f t="shared" si="31"/>
        <v>1.36172574616191</v>
      </c>
      <c r="H110">
        <f t="shared" si="31"/>
        <v>2.4063363165532383</v>
      </c>
      <c r="I110">
        <f t="shared" si="31"/>
        <v>3.6241852298401276</v>
      </c>
      <c r="J110">
        <f t="shared" si="31"/>
        <v>6.449474916439866</v>
      </c>
      <c r="K110">
        <f t="shared" si="31"/>
        <v>12.702988284623745</v>
      </c>
      <c r="M110" s="2">
        <v>3.05</v>
      </c>
      <c r="N110">
        <f t="shared" si="27"/>
        <v>143.86262635484576</v>
      </c>
      <c r="O110">
        <f t="shared" si="22"/>
        <v>144.18093624102954</v>
      </c>
      <c r="P110">
        <f t="shared" si="28"/>
        <v>-0.6713545563829001</v>
      </c>
      <c r="Q110">
        <f t="shared" si="29"/>
        <v>0</v>
      </c>
      <c r="R110">
        <f t="shared" si="30"/>
        <v>0.0022378485212763335</v>
      </c>
      <c r="S110">
        <f t="shared" si="23"/>
        <v>0.2122065907891938</v>
      </c>
      <c r="U110">
        <f t="shared" si="24"/>
        <v>0.12439422324566916</v>
      </c>
      <c r="V110">
        <f t="shared" si="25"/>
        <v>0.31583153177615647</v>
      </c>
      <c r="W110">
        <f t="shared" si="19"/>
        <v>0.5599570687082903</v>
      </c>
    </row>
    <row r="111" spans="1:23" ht="12.75">
      <c r="A111">
        <v>1.55</v>
      </c>
      <c r="B111">
        <f t="shared" si="20"/>
        <v>-3.8128434232641815</v>
      </c>
      <c r="C111">
        <f t="shared" si="31"/>
        <v>-1.3994278390616521</v>
      </c>
      <c r="D111">
        <f t="shared" si="31"/>
        <v>-0.5903318073132521</v>
      </c>
      <c r="E111">
        <f t="shared" si="31"/>
        <v>0.055351325394601934</v>
      </c>
      <c r="F111">
        <f t="shared" si="31"/>
        <v>0.79849745815246</v>
      </c>
      <c r="G111">
        <f t="shared" si="31"/>
        <v>1.4110469169917157</v>
      </c>
      <c r="H111">
        <f t="shared" si="31"/>
        <v>2.4871685320815557</v>
      </c>
      <c r="I111">
        <f t="shared" si="31"/>
        <v>3.741933218416285</v>
      </c>
      <c r="J111">
        <f t="shared" si="31"/>
        <v>6.655227341240171</v>
      </c>
      <c r="K111">
        <f t="shared" si="31"/>
        <v>13.109497556307057</v>
      </c>
      <c r="M111" s="2">
        <v>3.1</v>
      </c>
      <c r="N111">
        <f t="shared" si="27"/>
        <v>158.82041248190592</v>
      </c>
      <c r="O111">
        <f t="shared" si="22"/>
        <v>159.1387223680897</v>
      </c>
      <c r="P111">
        <f t="shared" si="28"/>
        <v>-0.6075961167149645</v>
      </c>
      <c r="Q111">
        <f t="shared" si="29"/>
        <v>0</v>
      </c>
      <c r="R111">
        <f t="shared" si="30"/>
        <v>0.0020253203890498814</v>
      </c>
      <c r="S111">
        <f t="shared" si="23"/>
        <v>0.20536121689276815</v>
      </c>
      <c r="U111">
        <f t="shared" si="24"/>
        <v>0.12574755731069362</v>
      </c>
      <c r="V111">
        <f t="shared" si="25"/>
        <v>0.32737782557680467</v>
      </c>
      <c r="W111">
        <f t="shared" si="19"/>
        <v>0.5406655818685027</v>
      </c>
    </row>
    <row r="112" spans="1:23" ht="12.75">
      <c r="A112">
        <v>1.6</v>
      </c>
      <c r="B112">
        <f t="shared" si="20"/>
        <v>-4.182741056443337</v>
      </c>
      <c r="C112">
        <f t="shared" si="31"/>
        <v>-1.5297227157388524</v>
      </c>
      <c r="D112">
        <f t="shared" si="31"/>
        <v>-0.6386076540190404</v>
      </c>
      <c r="E112">
        <f t="shared" si="31"/>
        <v>0.05543250328144951</v>
      </c>
      <c r="F112">
        <f t="shared" si="31"/>
        <v>0.8282905889857782</v>
      </c>
      <c r="G112">
        <f t="shared" si="31"/>
        <v>1.4598583841318522</v>
      </c>
      <c r="H112">
        <f t="shared" si="31"/>
        <v>2.567563808781918</v>
      </c>
      <c r="I112">
        <f t="shared" si="31"/>
        <v>3.8592806861577276</v>
      </c>
      <c r="J112">
        <f t="shared" si="31"/>
        <v>6.860611292072785</v>
      </c>
      <c r="K112">
        <f t="shared" si="31"/>
        <v>13.515657627825693</v>
      </c>
      <c r="M112" s="2">
        <v>3.15</v>
      </c>
      <c r="N112">
        <f t="shared" si="27"/>
        <v>175.34797501403182</v>
      </c>
      <c r="O112">
        <f t="shared" si="22"/>
        <v>175.6662849002156</v>
      </c>
      <c r="P112">
        <f t="shared" si="28"/>
        <v>-0.5498816827478415</v>
      </c>
      <c r="Q112">
        <f t="shared" si="29"/>
        <v>0</v>
      </c>
      <c r="R112">
        <f t="shared" si="30"/>
        <v>0.0018329389424928053</v>
      </c>
      <c r="S112">
        <f t="shared" si="23"/>
        <v>0.19894367886486913</v>
      </c>
      <c r="U112">
        <f t="shared" si="24"/>
        <v>0.12707194908499045</v>
      </c>
      <c r="V112">
        <f t="shared" si="25"/>
        <v>0.3389705250589834</v>
      </c>
      <c r="W112">
        <f t="shared" si="19"/>
        <v>0.5219613340092734</v>
      </c>
    </row>
    <row r="113" spans="1:23" ht="12.75">
      <c r="A113">
        <v>1.65</v>
      </c>
      <c r="B113">
        <f t="shared" si="20"/>
        <v>-4.554587452206136</v>
      </c>
      <c r="C113">
        <f t="shared" si="31"/>
        <v>-1.6616457795271107</v>
      </c>
      <c r="D113">
        <f t="shared" si="31"/>
        <v>-0.6881293335722745</v>
      </c>
      <c r="E113">
        <f t="shared" si="31"/>
        <v>0.054716910073464596</v>
      </c>
      <c r="F113">
        <f t="shared" si="31"/>
        <v>0.8575306182269612</v>
      </c>
      <c r="G113">
        <f t="shared" si="31"/>
        <v>1.508198630036879</v>
      </c>
      <c r="H113">
        <f t="shared" si="31"/>
        <v>2.647552818820641</v>
      </c>
      <c r="I113">
        <f t="shared" si="31"/>
        <v>3.9762546120836086</v>
      </c>
      <c r="J113">
        <f t="shared" si="31"/>
        <v>7.065650624845426</v>
      </c>
      <c r="K113">
        <f t="shared" si="31"/>
        <v>13.921490536400873</v>
      </c>
      <c r="M113" s="2">
        <v>3.2</v>
      </c>
      <c r="N113">
        <f t="shared" si="27"/>
        <v>193.61040877691795</v>
      </c>
      <c r="O113">
        <f t="shared" si="22"/>
        <v>193.92871866310173</v>
      </c>
      <c r="P113">
        <f t="shared" si="28"/>
        <v>-0.4976403240523264</v>
      </c>
      <c r="Q113">
        <f t="shared" si="29"/>
        <v>0</v>
      </c>
      <c r="R113">
        <f t="shared" si="30"/>
        <v>0.0016588010801744213</v>
      </c>
      <c r="S113">
        <f t="shared" si="23"/>
        <v>0.1929150825356307</v>
      </c>
      <c r="U113">
        <f t="shared" si="24"/>
        <v>0.1283688937805948</v>
      </c>
      <c r="V113">
        <f t="shared" si="25"/>
        <v>0.3506088242130404</v>
      </c>
      <c r="W113">
        <f t="shared" si="19"/>
        <v>0.5038520043634513</v>
      </c>
    </row>
    <row r="114" spans="1:23" ht="12.75">
      <c r="A114">
        <v>1.7</v>
      </c>
      <c r="B114">
        <f t="shared" si="20"/>
        <v>-4.928109696244382</v>
      </c>
      <c r="C114">
        <f t="shared" si="31"/>
        <v>-1.794986707068103</v>
      </c>
      <c r="D114">
        <f t="shared" si="31"/>
        <v>-0.738754341391993</v>
      </c>
      <c r="E114">
        <f t="shared" si="31"/>
        <v>0.05327870614383025</v>
      </c>
      <c r="F114">
        <f t="shared" si="31"/>
        <v>0.8862609437784746</v>
      </c>
      <c r="G114">
        <f t="shared" si="31"/>
        <v>1.5561019371139506</v>
      </c>
      <c r="H114">
        <f t="shared" si="31"/>
        <v>2.7271631138995396</v>
      </c>
      <c r="I114">
        <f t="shared" si="31"/>
        <v>4.092879337844814</v>
      </c>
      <c r="J114">
        <f t="shared" si="31"/>
        <v>7.270366951191121</v>
      </c>
      <c r="K114">
        <f t="shared" si="31"/>
        <v>14.327016296828843</v>
      </c>
      <c r="M114" s="2">
        <v>3.25</v>
      </c>
      <c r="N114">
        <f t="shared" si="27"/>
        <v>213.7901717706461</v>
      </c>
      <c r="O114">
        <f t="shared" si="22"/>
        <v>214.1084816568299</v>
      </c>
      <c r="P114">
        <f t="shared" si="28"/>
        <v>-0.4503546770210975</v>
      </c>
      <c r="Q114">
        <f t="shared" si="29"/>
        <v>0</v>
      </c>
      <c r="R114">
        <f t="shared" si="30"/>
        <v>0.0015011822567369917</v>
      </c>
      <c r="S114">
        <f t="shared" si="23"/>
        <v>0.18724110951987685</v>
      </c>
      <c r="U114">
        <f t="shared" si="24"/>
        <v>0.1296397668033119</v>
      </c>
      <c r="V114">
        <f t="shared" si="25"/>
        <v>0.36229195687959204</v>
      </c>
      <c r="W114">
        <f t="shared" si="19"/>
        <v>0.4863406690100893</v>
      </c>
    </row>
    <row r="115" spans="1:23" ht="12.75">
      <c r="A115">
        <v>1.75</v>
      </c>
      <c r="B115">
        <f t="shared" si="20"/>
        <v>-5.303088472000332</v>
      </c>
      <c r="C115">
        <f t="shared" si="31"/>
        <v>-1.929573467456541</v>
      </c>
      <c r="D115">
        <f t="shared" si="31"/>
        <v>-0.7903633063667366</v>
      </c>
      <c r="E115">
        <f t="shared" si="31"/>
        <v>0.051182156816775924</v>
      </c>
      <c r="F115">
        <f t="shared" si="31"/>
        <v>0.9145200480948787</v>
      </c>
      <c r="G115">
        <f t="shared" si="31"/>
        <v>1.603598977529383</v>
      </c>
      <c r="H115">
        <f t="shared" si="31"/>
        <v>2.806419534693872</v>
      </c>
      <c r="I115">
        <f t="shared" si="31"/>
        <v>4.2091769006625634</v>
      </c>
      <c r="J115">
        <f t="shared" si="31"/>
        <v>7.474779911440446</v>
      </c>
      <c r="K115">
        <f t="shared" si="31"/>
        <v>14.732253141625142</v>
      </c>
      <c r="M115" s="2">
        <v>3.3</v>
      </c>
      <c r="N115">
        <f t="shared" si="27"/>
        <v>236.08891127067741</v>
      </c>
      <c r="O115">
        <f t="shared" si="22"/>
        <v>236.4072211568612</v>
      </c>
      <c r="P115">
        <f t="shared" si="28"/>
        <v>-0.4075559851286878</v>
      </c>
      <c r="Q115">
        <f t="shared" si="29"/>
        <v>0</v>
      </c>
      <c r="R115">
        <f t="shared" si="30"/>
        <v>0.0013585199504289594</v>
      </c>
      <c r="S115">
        <f t="shared" si="23"/>
        <v>0.18189136353359467</v>
      </c>
      <c r="U115">
        <f t="shared" si="24"/>
        <v>0.13088583656451944</v>
      </c>
      <c r="V115">
        <f t="shared" si="25"/>
        <v>0.3740191936502293</v>
      </c>
      <c r="W115">
        <f t="shared" si="19"/>
        <v>0.469426429195491</v>
      </c>
    </row>
    <row r="116" spans="1:23" ht="12.75">
      <c r="A116">
        <v>1.8</v>
      </c>
      <c r="B116">
        <f t="shared" si="20"/>
        <v>-5.679344884079366</v>
      </c>
      <c r="C116">
        <f aca="true" t="shared" si="32" ref="C116:K125">IF((PI()*$A116-C$27)/SIN(C$27)&gt;0,1/PI()*(LN((PI()*$A116-C$27)/SIN(C$27))+(PI()*$A116-C$27)/SIN(C$27)*COS(C$27)))</f>
        <v>-2.0652635561114643</v>
      </c>
      <c r="D116">
        <f t="shared" si="32"/>
        <v>-0.8428552396918024</v>
      </c>
      <c r="E116">
        <f t="shared" si="32"/>
        <v>0.0484833180268036</v>
      </c>
      <c r="F116">
        <f t="shared" si="32"/>
        <v>0.9423422135833279</v>
      </c>
      <c r="G116">
        <f t="shared" si="32"/>
        <v>1.650717302984991</v>
      </c>
      <c r="H116">
        <f t="shared" si="32"/>
        <v>2.8853445552644277</v>
      </c>
      <c r="I116">
        <f t="shared" si="32"/>
        <v>4.325167315333101</v>
      </c>
      <c r="J116">
        <f t="shared" si="32"/>
        <v>7.678907407313398</v>
      </c>
      <c r="K116">
        <f t="shared" si="32"/>
        <v>15.137217726550432</v>
      </c>
      <c r="M116" s="2">
        <v>3.35</v>
      </c>
      <c r="N116">
        <f t="shared" si="27"/>
        <v>260.7294819815607</v>
      </c>
      <c r="O116">
        <f t="shared" si="22"/>
        <v>261.0477918677445</v>
      </c>
      <c r="P116">
        <f t="shared" si="28"/>
        <v>-0.3688195863832261</v>
      </c>
      <c r="Q116">
        <f t="shared" si="29"/>
        <v>0</v>
      </c>
      <c r="R116">
        <f t="shared" si="30"/>
        <v>0.0012293986212774204</v>
      </c>
      <c r="S116">
        <f t="shared" si="23"/>
        <v>0.17683882565766149</v>
      </c>
      <c r="U116">
        <f t="shared" si="24"/>
        <v>0.13210827559880128</v>
      </c>
      <c r="V116">
        <f t="shared" si="25"/>
        <v>0.3857898390918201</v>
      </c>
      <c r="W116">
        <f t="shared" si="19"/>
        <v>0.4531049918557088</v>
      </c>
    </row>
    <row r="117" spans="1:23" ht="12.75">
      <c r="A117">
        <v>1.85</v>
      </c>
      <c r="B117">
        <f t="shared" si="20"/>
        <v>-6.056731097465837</v>
      </c>
      <c r="C117">
        <f t="shared" si="32"/>
        <v>-2.2019376019214114</v>
      </c>
      <c r="D117">
        <f t="shared" si="32"/>
        <v>-0.8961439441117006</v>
      </c>
      <c r="E117">
        <f t="shared" si="32"/>
        <v>0.04523137764469598</v>
      </c>
      <c r="F117">
        <f t="shared" si="32"/>
        <v>0.9697581124101377</v>
      </c>
      <c r="G117">
        <f t="shared" si="32"/>
        <v>1.6974817541560319</v>
      </c>
      <c r="H117">
        <f t="shared" si="32"/>
        <v>2.9639585744558876</v>
      </c>
      <c r="I117">
        <f t="shared" si="32"/>
        <v>4.440868814371968</v>
      </c>
      <c r="J117">
        <f t="shared" si="32"/>
        <v>7.882765801259543</v>
      </c>
      <c r="K117">
        <f t="shared" si="32"/>
        <v>15.541925307339017</v>
      </c>
      <c r="M117" s="2">
        <v>3.4</v>
      </c>
      <c r="N117">
        <f t="shared" si="27"/>
        <v>287.9581764417189</v>
      </c>
      <c r="O117">
        <f t="shared" si="22"/>
        <v>288.27648632790266</v>
      </c>
      <c r="P117">
        <f t="shared" si="28"/>
        <v>-0.3337608098580965</v>
      </c>
      <c r="Q117">
        <f t="shared" si="29"/>
        <v>0</v>
      </c>
      <c r="R117">
        <f t="shared" si="30"/>
        <v>0.0011125360328603216</v>
      </c>
      <c r="S117">
        <f t="shared" si="23"/>
        <v>0.1720593979371841</v>
      </c>
      <c r="U117">
        <f t="shared" si="24"/>
        <v>0.1333081702519452</v>
      </c>
      <c r="V117">
        <f t="shared" si="25"/>
        <v>0.397603229252493</v>
      </c>
      <c r="W117">
        <f t="shared" si="19"/>
        <v>0.4373691999735507</v>
      </c>
    </row>
    <row r="118" spans="1:23" ht="12.75">
      <c r="A118">
        <v>1.9</v>
      </c>
      <c r="B118">
        <f t="shared" si="20"/>
        <v>-6.435123538807215</v>
      </c>
      <c r="C118">
        <f t="shared" si="32"/>
        <v>-2.339494616081682</v>
      </c>
      <c r="D118">
        <f t="shared" si="32"/>
        <v>-0.9501552592532485</v>
      </c>
      <c r="E118">
        <f t="shared" si="32"/>
        <v>0.04146973357291874</v>
      </c>
      <c r="F118">
        <f t="shared" si="32"/>
        <v>0.9967952962771229</v>
      </c>
      <c r="G118">
        <f t="shared" si="32"/>
        <v>1.7439148051032978</v>
      </c>
      <c r="H118">
        <f t="shared" si="32"/>
        <v>3.0422801637818697</v>
      </c>
      <c r="I118">
        <f t="shared" si="32"/>
        <v>4.556298053539828</v>
      </c>
      <c r="J118">
        <f t="shared" si="32"/>
        <v>8.086370088023303</v>
      </c>
      <c r="K118">
        <f t="shared" si="32"/>
        <v>15.946389892340282</v>
      </c>
      <c r="M118" s="2">
        <v>3.45</v>
      </c>
      <c r="N118">
        <f t="shared" si="27"/>
        <v>318.04719000195735</v>
      </c>
      <c r="O118">
        <f t="shared" si="22"/>
        <v>318.36549988814113</v>
      </c>
      <c r="P118">
        <f t="shared" si="28"/>
        <v>-0.30203124602569104</v>
      </c>
      <c r="Q118">
        <f t="shared" si="29"/>
        <v>0</v>
      </c>
      <c r="R118">
        <f t="shared" si="30"/>
        <v>0.0010067708200856367</v>
      </c>
      <c r="S118">
        <f t="shared" si="23"/>
        <v>0.16753151904410035</v>
      </c>
      <c r="U118">
        <f t="shared" si="24"/>
        <v>0.13448652915654544</v>
      </c>
      <c r="V118">
        <f t="shared" si="25"/>
        <v>0.4094587294138116</v>
      </c>
      <c r="W118">
        <f t="shared" si="19"/>
        <v>0.42220951224090014</v>
      </c>
    </row>
    <row r="119" spans="1:23" ht="12.75">
      <c r="A119">
        <v>1.95</v>
      </c>
      <c r="B119">
        <f t="shared" si="20"/>
        <v>-6.814417861769061</v>
      </c>
      <c r="C119">
        <f t="shared" si="32"/>
        <v>-2.477848401336784</v>
      </c>
      <c r="D119">
        <f t="shared" si="32"/>
        <v>-1.0048249197922163</v>
      </c>
      <c r="E119">
        <f t="shared" si="32"/>
        <v>0.037236868266032445</v>
      </c>
      <c r="F119">
        <f t="shared" si="32"/>
        <v>1.023478605859541</v>
      </c>
      <c r="G119">
        <f t="shared" si="32"/>
        <v>1.7900368546714667</v>
      </c>
      <c r="H119">
        <f t="shared" si="32"/>
        <v>3.1203262793683018</v>
      </c>
      <c r="I119">
        <f t="shared" si="32"/>
        <v>4.6714702885709825</v>
      </c>
      <c r="J119">
        <f t="shared" si="32"/>
        <v>8.289734042952725</v>
      </c>
      <c r="K119">
        <f t="shared" si="32"/>
        <v>16.350624374908268</v>
      </c>
      <c r="M119" s="2">
        <v>3.5</v>
      </c>
      <c r="N119">
        <f t="shared" si="27"/>
        <v>351.2973450480201</v>
      </c>
      <c r="O119">
        <f t="shared" si="22"/>
        <v>351.61565493420386</v>
      </c>
      <c r="P119">
        <f t="shared" si="28"/>
        <v>-0.2733153583201936</v>
      </c>
      <c r="Q119">
        <f t="shared" si="29"/>
        <v>0</v>
      </c>
      <c r="R119">
        <f t="shared" si="30"/>
        <v>0.0009110511944006454</v>
      </c>
      <c r="S119">
        <f t="shared" si="23"/>
        <v>0.1632358390686106</v>
      </c>
      <c r="U119">
        <f t="shared" si="24"/>
        <v>0.13564429067462952</v>
      </c>
      <c r="V119">
        <f t="shared" si="25"/>
        <v>0.42135573205894605</v>
      </c>
      <c r="W119">
        <f t="shared" si="19"/>
        <v>0.4076144329001903</v>
      </c>
    </row>
    <row r="120" spans="1:23" ht="12.75">
      <c r="A120">
        <v>2</v>
      </c>
      <c r="B120">
        <f t="shared" si="20"/>
        <v>-7.1945251541828465</v>
      </c>
      <c r="C120">
        <f t="shared" si="32"/>
        <v>-2.6169247973135357</v>
      </c>
      <c r="D120">
        <f t="shared" si="32"/>
        <v>-1.0600968697941022</v>
      </c>
      <c r="E120">
        <f t="shared" si="32"/>
        <v>0.032567064131190905</v>
      </c>
      <c r="F120">
        <f t="shared" si="32"/>
        <v>1.0498305152181842</v>
      </c>
      <c r="G120">
        <f t="shared" si="32"/>
        <v>1.8358664743741584</v>
      </c>
      <c r="H120">
        <f t="shared" si="32"/>
        <v>3.1981124440328275</v>
      </c>
      <c r="I120">
        <f t="shared" si="32"/>
        <v>4.786399527814814</v>
      </c>
      <c r="J120">
        <f t="shared" si="32"/>
        <v>8.492870350735158</v>
      </c>
      <c r="K120">
        <f t="shared" si="32"/>
        <v>16.754640648680553</v>
      </c>
      <c r="M120" s="2">
        <v>3.55</v>
      </c>
      <c r="N120">
        <f t="shared" si="27"/>
        <v>388.04110173213866</v>
      </c>
      <c r="O120">
        <f t="shared" si="22"/>
        <v>388.35941161832244</v>
      </c>
      <c r="P120">
        <f t="shared" si="28"/>
        <v>-0.2473274059194886</v>
      </c>
      <c r="Q120">
        <f t="shared" si="29"/>
        <v>0</v>
      </c>
      <c r="R120">
        <f t="shared" si="30"/>
        <v>0.0008244246863982953</v>
      </c>
      <c r="S120">
        <f t="shared" si="23"/>
        <v>0.15915494309189535</v>
      </c>
      <c r="U120">
        <f t="shared" si="24"/>
        <v>0.13678232945628588</v>
      </c>
      <c r="V120">
        <f t="shared" si="25"/>
        <v>0.43329365503103306</v>
      </c>
      <c r="W120">
        <f t="shared" si="19"/>
        <v>0.3935708936689424</v>
      </c>
    </row>
    <row r="121" spans="1:23" ht="12.75">
      <c r="A121">
        <v>2.2</v>
      </c>
      <c r="B121">
        <f t="shared" si="20"/>
        <v>-8.72170043382117</v>
      </c>
      <c r="C121">
        <f t="shared" si="32"/>
        <v>-3.179286538072918</v>
      </c>
      <c r="D121">
        <f t="shared" si="32"/>
        <v>-1.2863055685373685</v>
      </c>
      <c r="E121">
        <f t="shared" si="32"/>
        <v>0.010087487272884508</v>
      </c>
      <c r="F121">
        <f t="shared" si="32"/>
        <v>1.1523059591389302</v>
      </c>
      <c r="G121">
        <f t="shared" si="32"/>
        <v>2.0165791992278863</v>
      </c>
      <c r="H121">
        <f t="shared" si="32"/>
        <v>3.50692612187437</v>
      </c>
      <c r="I121">
        <f t="shared" si="32"/>
        <v>5.2439299904000265</v>
      </c>
      <c r="J121">
        <f t="shared" si="32"/>
        <v>9.303360535663666</v>
      </c>
      <c r="K121">
        <f t="shared" si="32"/>
        <v>18.36873184805319</v>
      </c>
      <c r="M121" s="2">
        <v>3.6</v>
      </c>
      <c r="N121">
        <f t="shared" si="27"/>
        <v>428.6458853459783</v>
      </c>
      <c r="O121">
        <f t="shared" si="22"/>
        <v>428.96419523216207</v>
      </c>
      <c r="P121">
        <f t="shared" si="28"/>
        <v>-0.2238086501510091</v>
      </c>
      <c r="Q121">
        <f t="shared" si="29"/>
        <v>0</v>
      </c>
      <c r="R121">
        <f t="shared" si="30"/>
        <v>0.000746028833836697</v>
      </c>
      <c r="S121">
        <f t="shared" si="23"/>
        <v>0.14468631190172304</v>
      </c>
      <c r="U121">
        <f t="shared" si="24"/>
        <v>0.141152827381376</v>
      </c>
      <c r="V121">
        <f t="shared" si="25"/>
        <v>0.48144370496948735</v>
      </c>
      <c r="W121">
        <f t="shared" si="19"/>
        <v>0.3426134301090695</v>
      </c>
    </row>
    <row r="122" spans="1:23" ht="12.75">
      <c r="A122">
        <v>2.4</v>
      </c>
      <c r="B122">
        <f t="shared" si="20"/>
        <v>-10.257266022261167</v>
      </c>
      <c r="C122">
        <f t="shared" si="32"/>
        <v>-3.749272832255902</v>
      </c>
      <c r="D122">
        <f t="shared" si="32"/>
        <v>-1.5190775902433284</v>
      </c>
      <c r="E122">
        <f t="shared" si="32"/>
        <v>-0.017404947299531827</v>
      </c>
      <c r="F122">
        <f t="shared" si="32"/>
        <v>1.2508271921328193</v>
      </c>
      <c r="G122">
        <f t="shared" si="32"/>
        <v>2.193745259131112</v>
      </c>
      <c r="H122">
        <f t="shared" si="32"/>
        <v>3.812540678454276</v>
      </c>
      <c r="I122">
        <f t="shared" si="32"/>
        <v>5.69844584681634</v>
      </c>
      <c r="J122">
        <f t="shared" si="32"/>
        <v>10.111005092073233</v>
      </c>
      <c r="K122">
        <f t="shared" si="32"/>
        <v>19.9800822875433</v>
      </c>
      <c r="M122" s="2">
        <v>3.65</v>
      </c>
      <c r="N122">
        <f t="shared" si="27"/>
        <v>473.5177636364518</v>
      </c>
      <c r="O122">
        <f t="shared" si="22"/>
        <v>473.83607352263556</v>
      </c>
      <c r="P122">
        <f t="shared" si="28"/>
        <v>-0.2025248191898514</v>
      </c>
      <c r="Q122">
        <f t="shared" si="29"/>
        <v>0</v>
      </c>
      <c r="R122">
        <f t="shared" si="30"/>
        <v>0.000675082730632838</v>
      </c>
      <c r="S122">
        <f t="shared" si="23"/>
        <v>0.13262911924324614</v>
      </c>
      <c r="U122">
        <f t="shared" si="24"/>
        <v>0.14526460478128486</v>
      </c>
      <c r="V122">
        <f t="shared" si="25"/>
        <v>0.5302074806091551</v>
      </c>
      <c r="W122">
        <f t="shared" si="19"/>
        <v>0.29922118434874617</v>
      </c>
    </row>
    <row r="123" spans="1:23" ht="12.75">
      <c r="A123">
        <v>2.6</v>
      </c>
      <c r="B123">
        <f t="shared" si="20"/>
        <v>-11.799031843471798</v>
      </c>
      <c r="C123">
        <f t="shared" si="32"/>
        <v>-4.324968873902858</v>
      </c>
      <c r="D123">
        <f t="shared" si="32"/>
        <v>-1.756862469663399</v>
      </c>
      <c r="E123">
        <f t="shared" si="32"/>
        <v>-0.04885159279880493</v>
      </c>
      <c r="F123">
        <f t="shared" si="32"/>
        <v>1.346149303865072</v>
      </c>
      <c r="G123">
        <f t="shared" si="32"/>
        <v>2.368010981098786</v>
      </c>
      <c r="H123">
        <f t="shared" si="32"/>
        <v>4.115513644054775</v>
      </c>
      <c r="I123">
        <f t="shared" si="32"/>
        <v>6.150459057380828</v>
      </c>
      <c r="J123">
        <f t="shared" si="32"/>
        <v>10.916275253718206</v>
      </c>
      <c r="K123">
        <f t="shared" si="32"/>
        <v>21.589138426440602</v>
      </c>
      <c r="M123" s="2">
        <v>3.7</v>
      </c>
      <c r="N123">
        <f t="shared" si="27"/>
        <v>523.1055108682173</v>
      </c>
      <c r="O123">
        <f t="shared" si="22"/>
        <v>523.423820754401</v>
      </c>
      <c r="P123">
        <f t="shared" si="28"/>
        <v>-0.1832638078303203</v>
      </c>
      <c r="Q123">
        <f t="shared" si="29"/>
        <v>0</v>
      </c>
      <c r="R123">
        <f t="shared" si="30"/>
        <v>0.000610879359434401</v>
      </c>
      <c r="S123">
        <f t="shared" si="23"/>
        <v>0.12242687930145794</v>
      </c>
      <c r="U123">
        <f t="shared" si="24"/>
        <v>0.14915276265907576</v>
      </c>
      <c r="V123">
        <f t="shared" si="25"/>
        <v>0.5795569456559976</v>
      </c>
      <c r="W123">
        <f t="shared" si="19"/>
        <v>0.2623360887651168</v>
      </c>
    </row>
    <row r="124" spans="1:23" ht="12.75">
      <c r="A124">
        <v>2.8</v>
      </c>
      <c r="B124">
        <f t="shared" si="20"/>
        <v>-13.34556715586592</v>
      </c>
      <c r="C124">
        <f t="shared" si="32"/>
        <v>-4.905101362085254</v>
      </c>
      <c r="D124">
        <f t="shared" si="32"/>
        <v>-1.9986015600103255</v>
      </c>
      <c r="E124">
        <f t="shared" si="32"/>
        <v>-0.08349735955971477</v>
      </c>
      <c r="F124">
        <f t="shared" si="32"/>
        <v>1.438829824617917</v>
      </c>
      <c r="G124">
        <f t="shared" si="32"/>
        <v>2.539860677151069</v>
      </c>
      <c r="H124">
        <f t="shared" si="32"/>
        <v>4.416268413318415</v>
      </c>
      <c r="I124">
        <f t="shared" si="32"/>
        <v>6.600361311961523</v>
      </c>
      <c r="J124">
        <f t="shared" si="32"/>
        <v>11.719534098888614</v>
      </c>
      <c r="K124">
        <f t="shared" si="32"/>
        <v>23.19624580275426</v>
      </c>
      <c r="M124" s="2">
        <v>3.75</v>
      </c>
      <c r="N124">
        <f t="shared" si="27"/>
        <v>577.905099307354</v>
      </c>
      <c r="O124">
        <f t="shared" si="22"/>
        <v>578.2234091935378</v>
      </c>
      <c r="P124">
        <f t="shared" si="28"/>
        <v>-0.16583359107707984</v>
      </c>
      <c r="Q124">
        <f t="shared" si="29"/>
        <v>0</v>
      </c>
      <c r="R124">
        <f t="shared" si="30"/>
        <v>0.0005527786369235994</v>
      </c>
      <c r="S124">
        <f t="shared" si="23"/>
        <v>0.11368210220849666</v>
      </c>
      <c r="U124">
        <f t="shared" si="24"/>
        <v>0.1528453558688442</v>
      </c>
      <c r="V124">
        <f t="shared" si="25"/>
        <v>0.6294676153109603</v>
      </c>
      <c r="W124">
        <f t="shared" si="19"/>
        <v>0.23096560870259933</v>
      </c>
    </row>
    <row r="125" spans="1:23" ht="12.75">
      <c r="A125">
        <v>3</v>
      </c>
      <c r="B125">
        <f t="shared" si="20"/>
        <v>-14.895885611035084</v>
      </c>
      <c r="C125">
        <f t="shared" si="32"/>
        <v>-5.488780515218153</v>
      </c>
      <c r="D125">
        <f t="shared" si="32"/>
        <v>-2.2435397716188894</v>
      </c>
      <c r="E125">
        <f t="shared" si="32"/>
        <v>-0.120784717300032</v>
      </c>
      <c r="F125">
        <f t="shared" si="32"/>
        <v>1.5292921490339042</v>
      </c>
      <c r="G125">
        <f t="shared" si="32"/>
        <v>2.7096666429967677</v>
      </c>
      <c r="H125">
        <f t="shared" si="32"/>
        <v>4.715134097594213</v>
      </c>
      <c r="I125">
        <f t="shared" si="32"/>
        <v>7.048458981595566</v>
      </c>
      <c r="J125">
        <f t="shared" si="32"/>
        <v>12.521067308876466</v>
      </c>
      <c r="K125">
        <f t="shared" si="32"/>
        <v>24.80167733079247</v>
      </c>
      <c r="M125" s="2">
        <v>3.8</v>
      </c>
      <c r="N125">
        <f t="shared" si="27"/>
        <v>638.4646630785061</v>
      </c>
      <c r="O125">
        <f t="shared" si="22"/>
        <v>638.7829729646899</v>
      </c>
      <c r="P125">
        <f t="shared" si="28"/>
        <v>-0.1500603321238693</v>
      </c>
      <c r="Q125">
        <f t="shared" si="29"/>
        <v>0</v>
      </c>
      <c r="R125">
        <f t="shared" si="30"/>
        <v>0.0005002011070795643</v>
      </c>
      <c r="S125">
        <f t="shared" si="23"/>
        <v>0.1061032953945969</v>
      </c>
      <c r="U125">
        <f t="shared" si="24"/>
        <v>0.15636520233306028</v>
      </c>
      <c r="V125">
        <f t="shared" si="25"/>
        <v>0.6799178788963268</v>
      </c>
      <c r="W125">
        <f aca="true" t="shared" si="33" ref="W125:W185">IF(AND($A125/SQRT(V$27)&gt;0.05,$A125/SQRT(V$27)&lt;3),1/(0.93+8.58*V125*V125))</f>
        <v>0.20423027047995335</v>
      </c>
    </row>
    <row r="126" spans="1:23" ht="12.75">
      <c r="A126">
        <v>3.2</v>
      </c>
      <c r="B126">
        <f t="shared" si="20"/>
        <v>-16.4492783598156</v>
      </c>
      <c r="C126">
        <f aca="true" t="shared" si="34" ref="C126:K135">IF((PI()*$A126-C$27)/SIN(C$27)&gt;0,1/PI()*(LN((PI()*$A126-C$27)/SIN(C$27))+(PI()*$A126-C$27)/SIN(C$27)*COS(C$27)))</f>
        <v>-6.075360006286602</v>
      </c>
      <c r="D126">
        <f t="shared" si="34"/>
        <v>-2.49111957420686</v>
      </c>
      <c r="E126">
        <f t="shared" si="34"/>
        <v>-0.16029027137720736</v>
      </c>
      <c r="F126">
        <f t="shared" si="34"/>
        <v>1.6178653884620484</v>
      </c>
      <c r="G126">
        <f t="shared" si="34"/>
        <v>2.877721243289808</v>
      </c>
      <c r="H126">
        <f t="shared" si="34"/>
        <v>5.012371594758951</v>
      </c>
      <c r="I126">
        <f t="shared" si="34"/>
        <v>7.494996229034189</v>
      </c>
      <c r="J126">
        <f t="shared" si="34"/>
        <v>13.3211037142338</v>
      </c>
      <c r="K126">
        <f t="shared" si="34"/>
        <v>26.405652327112975</v>
      </c>
      <c r="M126" s="2">
        <v>3.85</v>
      </c>
      <c r="N126">
        <f t="shared" si="27"/>
        <v>705.3899840754353</v>
      </c>
      <c r="O126">
        <f t="shared" si="22"/>
        <v>705.7082939616191</v>
      </c>
      <c r="P126">
        <f t="shared" si="28"/>
        <v>-0.13578666697216052</v>
      </c>
      <c r="Q126">
        <f t="shared" si="29"/>
        <v>0</v>
      </c>
      <c r="R126">
        <f t="shared" si="30"/>
        <v>0.00045262222324053507</v>
      </c>
      <c r="S126">
        <f t="shared" si="23"/>
        <v>0.09947183943243457</v>
      </c>
      <c r="U126">
        <f t="shared" si="24"/>
        <v>0.15973113952638981</v>
      </c>
      <c r="V126">
        <f t="shared" si="25"/>
        <v>0.7308884891501392</v>
      </c>
      <c r="W126">
        <f t="shared" si="33"/>
        <v>0.18137566809000807</v>
      </c>
    </row>
    <row r="127" spans="1:23" ht="12.75">
      <c r="A127">
        <v>3.4</v>
      </c>
      <c r="B127">
        <f t="shared" si="20"/>
        <v>-18.00521882418347</v>
      </c>
      <c r="C127">
        <f t="shared" si="34"/>
        <v>-6.664355523270442</v>
      </c>
      <c r="D127">
        <f t="shared" si="34"/>
        <v>-2.7409175731316897</v>
      </c>
      <c r="E127">
        <f t="shared" si="34"/>
        <v>-0.20168491044222586</v>
      </c>
      <c r="F127">
        <f t="shared" si="34"/>
        <v>1.7048104407791336</v>
      </c>
      <c r="G127">
        <f t="shared" si="34"/>
        <v>3.044258272716993</v>
      </c>
      <c r="H127">
        <f t="shared" si="34"/>
        <v>5.308191228170957</v>
      </c>
      <c r="I127">
        <f t="shared" si="34"/>
        <v>7.94017078812004</v>
      </c>
      <c r="J127">
        <f t="shared" si="34"/>
        <v>14.11982944539234</v>
      </c>
      <c r="K127">
        <f t="shared" si="34"/>
        <v>28.008349687110396</v>
      </c>
      <c r="M127" s="2">
        <v>3.9</v>
      </c>
      <c r="N127">
        <f t="shared" si="27"/>
        <v>779.3505548298222</v>
      </c>
      <c r="O127">
        <f t="shared" si="22"/>
        <v>779.6688647160059</v>
      </c>
      <c r="P127">
        <f t="shared" si="28"/>
        <v>-0.12287014949581514</v>
      </c>
      <c r="Q127">
        <f t="shared" si="29"/>
        <v>0</v>
      </c>
      <c r="R127">
        <f t="shared" si="30"/>
        <v>0.00040956716498605043</v>
      </c>
      <c r="S127">
        <f t="shared" si="23"/>
        <v>0.09362055475993843</v>
      </c>
      <c r="U127">
        <f t="shared" si="24"/>
        <v>0.16295892074165402</v>
      </c>
      <c r="V127">
        <f t="shared" si="25"/>
        <v>0.7823621691337372</v>
      </c>
      <c r="W127">
        <f t="shared" si="33"/>
        <v>0.16176682930698344</v>
      </c>
    </row>
    <row r="128" spans="1:23" ht="12.75">
      <c r="A128">
        <v>3.6</v>
      </c>
      <c r="B128">
        <f t="shared" si="20"/>
        <v>-19.563305109581744</v>
      </c>
      <c r="C128">
        <f t="shared" si="34"/>
        <v>-7.255394770460867</v>
      </c>
      <c r="D128">
        <f t="shared" si="34"/>
        <v>-2.9926046570443616</v>
      </c>
      <c r="E128">
        <f t="shared" si="34"/>
        <v>-0.24470773661830267</v>
      </c>
      <c r="F128">
        <f t="shared" si="34"/>
        <v>1.7903376293434856</v>
      </c>
      <c r="G128">
        <f t="shared" si="34"/>
        <v>3.2094676260329638</v>
      </c>
      <c r="H128">
        <f t="shared" si="34"/>
        <v>5.602765028735515</v>
      </c>
      <c r="I128">
        <f t="shared" si="34"/>
        <v>8.384145037000494</v>
      </c>
      <c r="J128">
        <f t="shared" si="34"/>
        <v>14.917397937269321</v>
      </c>
      <c r="K128">
        <f t="shared" si="34"/>
        <v>29.60991724580038</v>
      </c>
      <c r="M128" s="2">
        <v>3.95</v>
      </c>
      <c r="N128">
        <f t="shared" si="27"/>
        <v>861.0862790175513</v>
      </c>
      <c r="O128">
        <f t="shared" si="22"/>
        <v>861.4045889037351</v>
      </c>
      <c r="P128">
        <f t="shared" si="28"/>
        <v>-0.11118184218791896</v>
      </c>
      <c r="Q128">
        <f t="shared" si="29"/>
        <v>0</v>
      </c>
      <c r="R128">
        <f t="shared" si="30"/>
        <v>0.00037060614062639654</v>
      </c>
      <c r="S128">
        <f t="shared" si="23"/>
        <v>0.08841941282883074</v>
      </c>
      <c r="U128">
        <f t="shared" si="24"/>
        <v>0.16606186931270892</v>
      </c>
      <c r="V128">
        <f t="shared" si="25"/>
        <v>0.8343233042211436</v>
      </c>
      <c r="W128">
        <f t="shared" si="33"/>
        <v>0.14487508041303182</v>
      </c>
    </row>
    <row r="129" spans="1:23" ht="12.75">
      <c r="A129">
        <v>3.8</v>
      </c>
      <c r="B129">
        <f t="shared" si="20"/>
        <v>-21.12322350482776</v>
      </c>
      <c r="C129">
        <f t="shared" si="34"/>
        <v>-7.848185383203949</v>
      </c>
      <c r="D129">
        <f t="shared" si="34"/>
        <v>-3.2459199280680915</v>
      </c>
      <c r="E129">
        <f t="shared" si="34"/>
        <v>-0.2891484265471134</v>
      </c>
      <c r="F129">
        <f t="shared" si="34"/>
        <v>1.8746189850603916</v>
      </c>
      <c r="G129">
        <f t="shared" si="34"/>
        <v>3.3735056444993337</v>
      </c>
      <c r="H129">
        <f t="shared" si="34"/>
        <v>5.8962355010335905</v>
      </c>
      <c r="I129">
        <f t="shared" si="34"/>
        <v>8.827053955102445</v>
      </c>
      <c r="J129">
        <f t="shared" si="34"/>
        <v>15.71393716521456</v>
      </c>
      <c r="K129">
        <f t="shared" si="34"/>
        <v>31.210478576535458</v>
      </c>
      <c r="M129" s="2">
        <v>4</v>
      </c>
      <c r="N129">
        <f t="shared" si="27"/>
        <v>951.4148766633847</v>
      </c>
      <c r="O129">
        <f t="shared" si="22"/>
        <v>951.7331865495685</v>
      </c>
      <c r="P129">
        <f t="shared" si="28"/>
        <v>-0.10060503913994343</v>
      </c>
      <c r="Q129">
        <f t="shared" si="29"/>
        <v>0</v>
      </c>
      <c r="R129">
        <f t="shared" si="30"/>
        <v>0.0003353501304664781</v>
      </c>
      <c r="S129">
        <f t="shared" si="23"/>
        <v>0.08376575952205018</v>
      </c>
      <c r="U129">
        <f t="shared" si="24"/>
        <v>0.16905136584279745</v>
      </c>
      <c r="V129">
        <f t="shared" si="25"/>
        <v>0.8867576969734681</v>
      </c>
      <c r="W129">
        <f t="shared" si="33"/>
        <v>0.13026277148962523</v>
      </c>
    </row>
    <row r="130" spans="1:23" ht="12.75">
      <c r="A130">
        <v>4</v>
      </c>
      <c r="B130">
        <f t="shared" si="20"/>
        <v>-22.684724432348986</v>
      </c>
      <c r="C130">
        <f t="shared" si="34"/>
        <v>-8.442493566812889</v>
      </c>
      <c r="D130">
        <f t="shared" si="34"/>
        <v>-3.5006530628445565</v>
      </c>
      <c r="E130">
        <f t="shared" si="34"/>
        <v>-0.33483494932336993</v>
      </c>
      <c r="F130">
        <f t="shared" si="34"/>
        <v>1.9577970125108128</v>
      </c>
      <c r="G130">
        <f t="shared" si="34"/>
        <v>3.536502583096744</v>
      </c>
      <c r="H130">
        <f t="shared" si="34"/>
        <v>6.188722016176641</v>
      </c>
      <c r="I130">
        <f t="shared" si="34"/>
        <v>9.269010960397766</v>
      </c>
      <c r="J130">
        <f t="shared" si="34"/>
        <v>16.50955498371022</v>
      </c>
      <c r="K130">
        <f t="shared" si="34"/>
        <v>32.81013802565007</v>
      </c>
      <c r="M130" s="2">
        <v>4.05</v>
      </c>
      <c r="N130">
        <f t="shared" si="27"/>
        <v>1051.24006815782</v>
      </c>
      <c r="O130">
        <f t="shared" si="22"/>
        <v>1051.5583780440038</v>
      </c>
      <c r="P130">
        <f t="shared" si="28"/>
        <v>-0.09103410900867574</v>
      </c>
      <c r="Q130">
        <f t="shared" si="29"/>
        <v>0</v>
      </c>
      <c r="R130">
        <f t="shared" si="30"/>
        <v>0.00030344703002891917</v>
      </c>
      <c r="S130">
        <f t="shared" si="23"/>
        <v>0.07957747154594767</v>
      </c>
      <c r="U130">
        <f t="shared" si="24"/>
        <v>0.1719372175248024</v>
      </c>
      <c r="V130">
        <f t="shared" si="25"/>
        <v>0.9396523693736245</v>
      </c>
      <c r="W130">
        <f t="shared" si="33"/>
        <v>0.11756847307110634</v>
      </c>
    </row>
    <row r="131" spans="1:23" ht="12.75">
      <c r="A131">
        <v>4.2</v>
      </c>
      <c r="B131">
        <f t="shared" si="20"/>
        <v>-24.247606076384802</v>
      </c>
      <c r="C131">
        <f t="shared" si="34"/>
        <v>-9.038129426533041</v>
      </c>
      <c r="D131">
        <f t="shared" si="34"/>
        <v>-3.7566320304684666</v>
      </c>
      <c r="E131">
        <f t="shared" si="34"/>
        <v>-0.38162480036611096</v>
      </c>
      <c r="F131">
        <f t="shared" si="34"/>
        <v>2.039991082806209</v>
      </c>
      <c r="G131">
        <f t="shared" si="34"/>
        <v>3.698568109511851</v>
      </c>
      <c r="H131">
        <f t="shared" si="34"/>
        <v>6.480325562969367</v>
      </c>
      <c r="I131">
        <f t="shared" si="34"/>
        <v>9.710112270438167</v>
      </c>
      <c r="J131">
        <f t="shared" si="34"/>
        <v>17.30434313514027</v>
      </c>
      <c r="K131">
        <f t="shared" si="34"/>
        <v>34.40898450531274</v>
      </c>
      <c r="M131" s="2">
        <v>4.1</v>
      </c>
      <c r="N131">
        <f t="shared" si="27"/>
        <v>1161.5606189945058</v>
      </c>
      <c r="O131">
        <f t="shared" si="22"/>
        <v>1161.8789288806897</v>
      </c>
      <c r="P131">
        <f t="shared" si="28"/>
        <v>-0.08237344683039988</v>
      </c>
      <c r="Q131">
        <f t="shared" si="29"/>
        <v>0</v>
      </c>
      <c r="R131">
        <f t="shared" si="30"/>
        <v>0.0002745781561013329</v>
      </c>
      <c r="S131">
        <f t="shared" si="23"/>
        <v>0.07578806813899777</v>
      </c>
      <c r="U131">
        <f t="shared" si="24"/>
        <v>0.1747279424988774</v>
      </c>
      <c r="V131">
        <f t="shared" si="25"/>
        <v>0.9929954013251262</v>
      </c>
      <c r="W131">
        <f t="shared" si="33"/>
        <v>0.10649375421406322</v>
      </c>
    </row>
    <row r="132" spans="1:23" ht="12.75">
      <c r="A132">
        <v>4.4</v>
      </c>
      <c r="B132">
        <f t="shared" si="20"/>
        <v>-25.81170292341668</v>
      </c>
      <c r="C132">
        <f t="shared" si="34"/>
        <v>-9.6349366211028</v>
      </c>
      <c r="D132">
        <f t="shared" si="34"/>
        <v>-4.013714326358862</v>
      </c>
      <c r="E132">
        <f t="shared" si="34"/>
        <v>-0.42939860856387696</v>
      </c>
      <c r="F132">
        <f t="shared" si="34"/>
        <v>2.1213021847512836</v>
      </c>
      <c r="G132">
        <f t="shared" si="34"/>
        <v>3.8597954263940477</v>
      </c>
      <c r="H132">
        <f t="shared" si="34"/>
        <v>6.771132338667263</v>
      </c>
      <c r="I132">
        <f t="shared" si="34"/>
        <v>10.150440213674797</v>
      </c>
      <c r="J132">
        <f t="shared" si="34"/>
        <v>18.09838030739364</v>
      </c>
      <c r="K132">
        <f t="shared" si="34"/>
        <v>36.00709439491611</v>
      </c>
      <c r="M132" s="2">
        <v>4.15</v>
      </c>
      <c r="N132">
        <f t="shared" si="27"/>
        <v>1283.4803357510034</v>
      </c>
      <c r="O132">
        <f t="shared" si="22"/>
        <v>1283.7986456371873</v>
      </c>
      <c r="P132">
        <f t="shared" si="28"/>
        <v>-0.07453652455180028</v>
      </c>
      <c r="Q132">
        <f t="shared" si="29"/>
        <v>0</v>
      </c>
      <c r="R132">
        <f t="shared" si="30"/>
        <v>0.00024845508183933427</v>
      </c>
      <c r="S132">
        <f t="shared" si="23"/>
        <v>0.07234315595086152</v>
      </c>
      <c r="U132">
        <f t="shared" si="24"/>
        <v>0.17743099186996056</v>
      </c>
      <c r="V132">
        <f t="shared" si="25"/>
        <v>1.0467757973303762</v>
      </c>
      <c r="W132">
        <f t="shared" si="33"/>
        <v>0.09679187671042253</v>
      </c>
    </row>
    <row r="133" spans="1:23" ht="12.75">
      <c r="A133">
        <v>4.6</v>
      </c>
      <c r="B133">
        <f t="shared" si="20"/>
        <v>-27.37687754586091</v>
      </c>
      <c r="C133">
        <f t="shared" si="34"/>
        <v>-10.232784895541508</v>
      </c>
      <c r="D133">
        <f t="shared" si="34"/>
        <v>-4.271780579404282</v>
      </c>
      <c r="E133">
        <f t="shared" si="34"/>
        <v>-0.4780553851119651</v>
      </c>
      <c r="F133">
        <f t="shared" si="34"/>
        <v>2.2018165156015246</v>
      </c>
      <c r="G133">
        <f t="shared" si="34"/>
        <v>4.0202644108480445</v>
      </c>
      <c r="H133">
        <f t="shared" si="34"/>
        <v>7.061216503643508</v>
      </c>
      <c r="I133">
        <f t="shared" si="34"/>
        <v>10.590065780390898</v>
      </c>
      <c r="J133">
        <f t="shared" si="34"/>
        <v>18.891734498897087</v>
      </c>
      <c r="K133">
        <f t="shared" si="34"/>
        <v>37.604533791188636</v>
      </c>
      <c r="M133" s="2">
        <v>4.2</v>
      </c>
      <c r="N133">
        <f t="shared" si="27"/>
        <v>1418.2191133560057</v>
      </c>
      <c r="O133">
        <f t="shared" si="22"/>
        <v>1418.5374232421896</v>
      </c>
      <c r="P133">
        <f t="shared" si="28"/>
        <v>-0.0674450310699886</v>
      </c>
      <c r="Q133">
        <f t="shared" si="29"/>
        <v>0</v>
      </c>
      <c r="R133">
        <f t="shared" si="30"/>
        <v>0.00022481677023329533</v>
      </c>
      <c r="S133">
        <f t="shared" si="23"/>
        <v>0.06919780134430233</v>
      </c>
      <c r="U133">
        <f t="shared" si="24"/>
        <v>0.18005292523808597</v>
      </c>
      <c r="V133">
        <f t="shared" si="25"/>
        <v>1.1009833753566134</v>
      </c>
      <c r="W133">
        <f t="shared" si="33"/>
        <v>0.0882583672664542</v>
      </c>
    </row>
    <row r="134" spans="1:23" ht="12.75">
      <c r="A134">
        <v>4.8</v>
      </c>
      <c r="B134">
        <f t="shared" si="20"/>
        <v>-28.943014586303207</v>
      </c>
      <c r="C134">
        <f t="shared" si="34"/>
        <v>-10.831564582162525</v>
      </c>
      <c r="D134">
        <f t="shared" si="34"/>
        <v>-4.530729800800024</v>
      </c>
      <c r="E134">
        <f t="shared" si="34"/>
        <v>-0.5275089327548863</v>
      </c>
      <c r="F134">
        <f t="shared" si="34"/>
        <v>2.2816082357301175</v>
      </c>
      <c r="G134">
        <f t="shared" si="34"/>
        <v>4.180044039567134</v>
      </c>
      <c r="H134">
        <f t="shared" si="34"/>
        <v>7.350642323222333</v>
      </c>
      <c r="I134">
        <f t="shared" si="34"/>
        <v>11.029050613610629</v>
      </c>
      <c r="J134">
        <f t="shared" si="34"/>
        <v>19.684464871194525</v>
      </c>
      <c r="K134">
        <f t="shared" si="34"/>
        <v>39.20136027494812</v>
      </c>
      <c r="M134" s="2">
        <v>4.25</v>
      </c>
      <c r="N134">
        <f t="shared" si="27"/>
        <v>1567.1251442078205</v>
      </c>
      <c r="O134">
        <f t="shared" si="22"/>
        <v>1567.4434540940044</v>
      </c>
      <c r="P134">
        <f t="shared" si="28"/>
        <v>-0.061028093416561964</v>
      </c>
      <c r="Q134">
        <f t="shared" si="29"/>
        <v>0</v>
      </c>
      <c r="R134">
        <f t="shared" si="30"/>
        <v>0.00020342697805520655</v>
      </c>
      <c r="S134">
        <f t="shared" si="23"/>
        <v>0.06631455962162307</v>
      </c>
      <c r="U134">
        <f t="shared" si="24"/>
        <v>0.1825995510547026</v>
      </c>
      <c r="V134">
        <f t="shared" si="25"/>
        <v>1.1556086733801412</v>
      </c>
      <c r="W134">
        <f t="shared" si="33"/>
        <v>0.08072327105820606</v>
      </c>
    </row>
    <row r="135" spans="1:23" ht="12.75">
      <c r="A135">
        <v>5</v>
      </c>
      <c r="B135">
        <f t="shared" si="20"/>
        <v>-30.510016270853466</v>
      </c>
      <c r="C135">
        <f t="shared" si="34"/>
        <v>-11.431182478316455</v>
      </c>
      <c r="D135">
        <f t="shared" si="34"/>
        <v>-4.790475793290598</v>
      </c>
      <c r="E135">
        <f t="shared" si="34"/>
        <v>-0.5776850911194563</v>
      </c>
      <c r="F135">
        <f t="shared" si="34"/>
        <v>2.3607416104612895</v>
      </c>
      <c r="G135">
        <f t="shared" si="34"/>
        <v>4.339194286200434</v>
      </c>
      <c r="H135">
        <f t="shared" si="34"/>
        <v>7.6394658533382405</v>
      </c>
      <c r="I135">
        <f t="shared" si="34"/>
        <v>11.467448581334402</v>
      </c>
      <c r="J135">
        <f t="shared" si="34"/>
        <v>20.476623216802082</v>
      </c>
      <c r="K135">
        <f t="shared" si="34"/>
        <v>40.797624313980236</v>
      </c>
      <c r="M135" s="2">
        <v>4.3</v>
      </c>
      <c r="N135">
        <f t="shared" si="27"/>
        <v>1731.6884113370254</v>
      </c>
      <c r="O135">
        <f t="shared" si="22"/>
        <v>1732.0067212232093</v>
      </c>
      <c r="P135">
        <f t="shared" si="28"/>
        <v>-0.0552215714890272</v>
      </c>
      <c r="Q135">
        <f t="shared" si="29"/>
        <v>0</v>
      </c>
      <c r="R135">
        <f t="shared" si="30"/>
        <v>0.000184071904963424</v>
      </c>
      <c r="S135">
        <f t="shared" si="23"/>
        <v>0.06366197723675814</v>
      </c>
      <c r="U135">
        <f t="shared" si="24"/>
        <v>0.18507604001214234</v>
      </c>
      <c r="V135">
        <f t="shared" si="25"/>
        <v>1.210642870167924</v>
      </c>
      <c r="W135">
        <f t="shared" si="33"/>
        <v>0.0740448409241778</v>
      </c>
    </row>
    <row r="136" spans="1:23" ht="12.75">
      <c r="A136">
        <v>5.2</v>
      </c>
      <c r="B136">
        <f aca="true" t="shared" si="35" ref="B136:B185">IF((PI()*$A136-B$27)/SIN(B$27)&gt;0,1/PI()*(LN((PI()*$A136-B$27)/SIN(B$27))+(PI()*$A136-B$27)/SIN(B$27)*COS(B$27)))</f>
        <v>-32.077799007683</v>
      </c>
      <c r="C136">
        <f aca="true" t="shared" si="36" ref="C136:K145">IF((PI()*$A136-C$27)/SIN(C$27)&gt;0,1/PI()*(LN((PI()*$A136-C$27)/SIN(C$27))+(PI()*$A136-C$27)/SIN(C$27)*COS(C$27)))</f>
        <v>-12.031558706898577</v>
      </c>
      <c r="D136">
        <f t="shared" si="36"/>
        <v>-5.050944396502823</v>
      </c>
      <c r="E136">
        <f t="shared" si="36"/>
        <v>-0.6285195948814467</v>
      </c>
      <c r="F136">
        <f t="shared" si="36"/>
        <v>2.4392726957295436</v>
      </c>
      <c r="G136">
        <f t="shared" si="36"/>
        <v>4.497767623049743</v>
      </c>
      <c r="H136">
        <f t="shared" si="36"/>
        <v>7.927736281862013</v>
      </c>
      <c r="I136">
        <f t="shared" si="36"/>
        <v>11.905307031502984</v>
      </c>
      <c r="J136">
        <f t="shared" si="36"/>
        <v>21.268255134402605</v>
      </c>
      <c r="K136">
        <f t="shared" si="36"/>
        <v>42.39337038842678</v>
      </c>
      <c r="M136" s="2">
        <v>4.35</v>
      </c>
      <c r="N136">
        <f t="shared" si="27"/>
        <v>1913.5556006574402</v>
      </c>
      <c r="O136">
        <f t="shared" si="22"/>
        <v>1913.873910543624</v>
      </c>
      <c r="P136">
        <f t="shared" si="28"/>
        <v>-0.04996741943320082</v>
      </c>
      <c r="Q136">
        <f t="shared" si="29"/>
        <v>0</v>
      </c>
      <c r="R136">
        <f t="shared" si="30"/>
        <v>0.00016655806477733608</v>
      </c>
      <c r="S136">
        <f t="shared" si="23"/>
        <v>0.06121343965072897</v>
      </c>
      <c r="U136">
        <f t="shared" si="24"/>
        <v>0.1874870175093382</v>
      </c>
      <c r="V136">
        <f t="shared" si="25"/>
        <v>1.2660777176378475</v>
      </c>
      <c r="W136">
        <f t="shared" si="33"/>
        <v>0.06810441945947401</v>
      </c>
    </row>
    <row r="137" spans="1:23" ht="12.75">
      <c r="A137">
        <v>5.4</v>
      </c>
      <c r="B137">
        <f t="shared" si="35"/>
        <v>-33.64629077025716</v>
      </c>
      <c r="C137">
        <f t="shared" si="36"/>
        <v>-12.632624291215611</v>
      </c>
      <c r="D137">
        <f t="shared" si="36"/>
        <v>-5.312071345112466</v>
      </c>
      <c r="E137">
        <f t="shared" si="36"/>
        <v>-0.6799563881063547</v>
      </c>
      <c r="F137">
        <f t="shared" si="36"/>
        <v>2.5172506794056626</v>
      </c>
      <c r="G137">
        <f t="shared" si="36"/>
        <v>4.655810222158447</v>
      </c>
      <c r="H137">
        <f t="shared" si="36"/>
        <v>8.215497006696117</v>
      </c>
      <c r="I137">
        <f t="shared" si="36"/>
        <v>12.342667803548036</v>
      </c>
      <c r="J137">
        <f t="shared" si="36"/>
        <v>22.059400978723275</v>
      </c>
      <c r="K137">
        <f t="shared" si="36"/>
        <v>43.988637902049824</v>
      </c>
      <c r="M137" s="2">
        <v>4.4</v>
      </c>
      <c r="N137">
        <f t="shared" si="27"/>
        <v>2114.546581552228</v>
      </c>
      <c r="O137">
        <f t="shared" si="22"/>
        <v>2114.8648914384116</v>
      </c>
      <c r="P137">
        <f t="shared" si="28"/>
        <v>-0.045213107417927216</v>
      </c>
      <c r="Q137">
        <f t="shared" si="29"/>
        <v>0</v>
      </c>
      <c r="R137">
        <f t="shared" si="30"/>
        <v>0.00015071035805975738</v>
      </c>
      <c r="S137">
        <f t="shared" si="23"/>
        <v>0.05894627521922049</v>
      </c>
      <c r="U137">
        <f t="shared" si="24"/>
        <v>0.1898366397041548</v>
      </c>
      <c r="V137">
        <f t="shared" si="25"/>
        <v>1.321905482719728</v>
      </c>
      <c r="W137">
        <f t="shared" si="33"/>
        <v>0.0628022964084068</v>
      </c>
    </row>
    <row r="138" spans="1:23" ht="12.75">
      <c r="A138">
        <v>5.6</v>
      </c>
      <c r="B138">
        <f t="shared" si="35"/>
        <v>-35.21542905758173</v>
      </c>
      <c r="C138">
        <f t="shared" si="36"/>
        <v>-13.234319257618438</v>
      </c>
      <c r="D138">
        <f t="shared" si="36"/>
        <v>-5.573800583185028</v>
      </c>
      <c r="E138">
        <f t="shared" si="36"/>
        <v>-0.7319462829233983</v>
      </c>
      <c r="F138">
        <f t="shared" si="36"/>
        <v>2.5947189593921114</v>
      </c>
      <c r="G138">
        <f t="shared" si="36"/>
        <v>4.813362925231729</v>
      </c>
      <c r="H138">
        <f t="shared" si="36"/>
        <v>8.50278651029511</v>
      </c>
      <c r="I138">
        <f t="shared" si="36"/>
        <v>12.77956805107493</v>
      </c>
      <c r="J138">
        <f t="shared" si="36"/>
        <v>22.85009663502704</v>
      </c>
      <c r="K138">
        <f t="shared" si="36"/>
        <v>45.58346192647388</v>
      </c>
      <c r="M138" s="2">
        <v>4.45</v>
      </c>
      <c r="N138">
        <f t="shared" si="27"/>
        <v>2336.6726207383454</v>
      </c>
      <c r="O138">
        <f t="shared" si="22"/>
        <v>2336.990930624529</v>
      </c>
      <c r="P138">
        <f t="shared" si="28"/>
        <v>-0.04091109812384911</v>
      </c>
      <c r="Q138">
        <f t="shared" si="29"/>
        <v>0</v>
      </c>
      <c r="R138">
        <f t="shared" si="30"/>
        <v>0.00013637032707949703</v>
      </c>
      <c r="S138">
        <f t="shared" si="23"/>
        <v>0.05684105110424833</v>
      </c>
      <c r="U138">
        <f t="shared" si="24"/>
        <v>0.1921286565606856</v>
      </c>
      <c r="V138">
        <f t="shared" si="25"/>
        <v>1.3781188970760725</v>
      </c>
      <c r="W138">
        <f t="shared" si="33"/>
        <v>0.058054355849840145</v>
      </c>
    </row>
    <row r="139" spans="1:23" ht="12.75">
      <c r="A139">
        <v>5.8</v>
      </c>
      <c r="B139">
        <f t="shared" si="35"/>
        <v>-36.785159285208145</v>
      </c>
      <c r="C139">
        <f t="shared" si="36"/>
        <v>-13.836591133805252</v>
      </c>
      <c r="D139">
        <f t="shared" si="36"/>
        <v>-5.836082922849726</v>
      </c>
      <c r="E139">
        <f t="shared" si="36"/>
        <v>-0.7844458814301115</v>
      </c>
      <c r="F139">
        <f t="shared" si="36"/>
        <v>2.671716018143452</v>
      </c>
      <c r="G139">
        <f t="shared" si="36"/>
        <v>4.970462033805475</v>
      </c>
      <c r="H139">
        <f t="shared" si="36"/>
        <v>8.789639075066148</v>
      </c>
      <c r="I139">
        <f t="shared" si="36"/>
        <v>13.216040916475317</v>
      </c>
      <c r="J139">
        <f t="shared" si="36"/>
        <v>23.640374155697824</v>
      </c>
      <c r="K139">
        <f t="shared" si="36"/>
        <v>47.17787381384606</v>
      </c>
      <c r="M139" s="2">
        <v>4.50000000000001</v>
      </c>
      <c r="N139">
        <f t="shared" si="27"/>
        <v>2582.1565116999286</v>
      </c>
      <c r="O139">
        <f t="shared" si="22"/>
        <v>2582.4748215861123</v>
      </c>
      <c r="P139">
        <f t="shared" si="28"/>
        <v>-0.037018372795868795</v>
      </c>
      <c r="Q139">
        <f t="shared" si="29"/>
        <v>0</v>
      </c>
      <c r="R139">
        <f t="shared" si="30"/>
        <v>0.0001233945759862293</v>
      </c>
      <c r="S139">
        <f t="shared" si="23"/>
        <v>0.054881014859274255</v>
      </c>
      <c r="U139">
        <f t="shared" si="24"/>
        <v>0.1943664644965789</v>
      </c>
      <c r="V139">
        <f t="shared" si="25"/>
        <v>1.4347111133741146</v>
      </c>
      <c r="W139">
        <f t="shared" si="33"/>
        <v>0.05378935952788527</v>
      </c>
    </row>
    <row r="140" spans="1:23" ht="12.75">
      <c r="A140">
        <v>6</v>
      </c>
      <c r="B140">
        <f t="shared" si="35"/>
        <v>-38.35543350224505</v>
      </c>
      <c r="C140">
        <f t="shared" si="36"/>
        <v>-14.439393747732673</v>
      </c>
      <c r="D140">
        <f t="shared" si="36"/>
        <v>-6.098874966204093</v>
      </c>
      <c r="E140">
        <f t="shared" si="36"/>
        <v>-0.8374167011719336</v>
      </c>
      <c r="F140">
        <f t="shared" si="36"/>
        <v>2.7482761380668372</v>
      </c>
      <c r="G140">
        <f t="shared" si="36"/>
        <v>5.127139958214319</v>
      </c>
      <c r="H140">
        <f t="shared" si="36"/>
        <v>9.076085373175546</v>
      </c>
      <c r="I140">
        <f t="shared" si="36"/>
        <v>13.652116088341812</v>
      </c>
      <c r="J140">
        <f t="shared" si="36"/>
        <v>24.430262287376028</v>
      </c>
      <c r="K140">
        <f t="shared" si="36"/>
        <v>48.771901704879795</v>
      </c>
      <c r="M140" s="2">
        <v>4.55000000000001</v>
      </c>
      <c r="N140">
        <f t="shared" si="27"/>
        <v>2853.454821152377</v>
      </c>
      <c r="O140">
        <f t="shared" si="22"/>
        <v>2853.7731310385607</v>
      </c>
      <c r="P140">
        <f t="shared" si="28"/>
        <v>-0.03349600218886817</v>
      </c>
      <c r="Q140">
        <f t="shared" si="29"/>
        <v>0</v>
      </c>
      <c r="R140">
        <f t="shared" si="30"/>
        <v>0.00011165334062956057</v>
      </c>
      <c r="S140">
        <f t="shared" si="23"/>
        <v>0.05305164769729845</v>
      </c>
      <c r="U140">
        <f t="shared" si="24"/>
        <v>0.19655315064246856</v>
      </c>
      <c r="V140">
        <f t="shared" si="25"/>
        <v>1.491675667056572</v>
      </c>
      <c r="W140">
        <f t="shared" si="33"/>
        <v>0.04994674124786333</v>
      </c>
    </row>
    <row r="141" spans="1:23" ht="12.75">
      <c r="A141">
        <v>6.2</v>
      </c>
      <c r="B141">
        <f t="shared" si="35"/>
        <v>-39.92620935818898</v>
      </c>
      <c r="C141">
        <f t="shared" si="36"/>
        <v>-15.042686257695513</v>
      </c>
      <c r="D141">
        <f t="shared" si="36"/>
        <v>-6.362138230793567</v>
      </c>
      <c r="E141">
        <f t="shared" si="36"/>
        <v>-0.890824459741711</v>
      </c>
      <c r="F141">
        <f t="shared" si="36"/>
        <v>2.824429991328582</v>
      </c>
      <c r="G141">
        <f t="shared" si="36"/>
        <v>5.283425754595519</v>
      </c>
      <c r="H141">
        <f t="shared" si="36"/>
        <v>9.362152956325122</v>
      </c>
      <c r="I141">
        <f t="shared" si="36"/>
        <v>14.087820265299024</v>
      </c>
      <c r="J141">
        <f t="shared" si="36"/>
        <v>25.219786910476955</v>
      </c>
      <c r="K141">
        <f t="shared" si="36"/>
        <v>50.3655709530131</v>
      </c>
      <c r="M141" s="2">
        <v>4.6</v>
      </c>
      <c r="N141">
        <f t="shared" si="27"/>
        <v>3153.282475187952</v>
      </c>
      <c r="O141">
        <f t="shared" si="22"/>
        <v>3153.6007850741357</v>
      </c>
      <c r="P141">
        <f t="shared" si="28"/>
        <v>-0.030308758172331873</v>
      </c>
      <c r="Q141">
        <f t="shared" si="29"/>
        <v>0</v>
      </c>
      <c r="R141">
        <f t="shared" si="30"/>
        <v>0.0001010291939077729</v>
      </c>
      <c r="S141">
        <f t="shared" si="23"/>
        <v>0.05134030422319204</v>
      </c>
      <c r="U141">
        <f t="shared" si="24"/>
        <v>0.19869153028271117</v>
      </c>
      <c r="V141">
        <f t="shared" si="25"/>
        <v>1.5490064427574686</v>
      </c>
      <c r="W141">
        <f t="shared" si="33"/>
        <v>0.04647481156800166</v>
      </c>
    </row>
    <row r="142" spans="1:23" ht="12.75">
      <c r="A142">
        <v>6.4</v>
      </c>
      <c r="B142">
        <f t="shared" si="35"/>
        <v>-41.497449263382926</v>
      </c>
      <c r="C142">
        <f t="shared" si="36"/>
        <v>-15.646432362157888</v>
      </c>
      <c r="D142">
        <f t="shared" si="36"/>
        <v>-6.6258384342109995</v>
      </c>
      <c r="E142">
        <f t="shared" si="36"/>
        <v>-0.9446384849731277</v>
      </c>
      <c r="F142">
        <f t="shared" si="36"/>
        <v>2.9002051296305043</v>
      </c>
      <c r="G142">
        <f t="shared" si="36"/>
        <v>5.439345572337743</v>
      </c>
      <c r="H142">
        <f t="shared" si="36"/>
        <v>9.647866665190131</v>
      </c>
      <c r="I142">
        <f t="shared" si="36"/>
        <v>14.523177544493953</v>
      </c>
      <c r="J142">
        <f t="shared" si="36"/>
        <v>26.008971408007316</v>
      </c>
      <c r="K142">
        <f t="shared" si="36"/>
        <v>51.9589044807721</v>
      </c>
      <c r="M142" s="2">
        <v>4.65</v>
      </c>
      <c r="N142">
        <f t="shared" si="27"/>
        <v>3484.6399311686873</v>
      </c>
      <c r="O142">
        <f t="shared" si="22"/>
        <v>3484.958241054871</v>
      </c>
      <c r="P142">
        <f t="shared" si="28"/>
        <v>-0.027424762155648433</v>
      </c>
      <c r="Q142">
        <f t="shared" si="29"/>
        <v>0</v>
      </c>
      <c r="R142">
        <f t="shared" si="30"/>
        <v>9.141587385216144E-05</v>
      </c>
      <c r="S142">
        <f t="shared" si="23"/>
        <v>0.04973591971621728</v>
      </c>
      <c r="U142">
        <f t="shared" si="24"/>
        <v>0.20078417871228427</v>
      </c>
      <c r="V142">
        <f t="shared" si="25"/>
        <v>1.6066976446654269</v>
      </c>
      <c r="W142">
        <f t="shared" si="33"/>
        <v>0.04332929209316428</v>
      </c>
    </row>
    <row r="143" spans="1:23" ht="12.75">
      <c r="A143">
        <v>6.6</v>
      </c>
      <c r="B143">
        <f t="shared" si="35"/>
        <v>-43.06911970112579</v>
      </c>
      <c r="C143">
        <f t="shared" si="36"/>
        <v>-16.25059965078517</v>
      </c>
      <c r="D143">
        <f t="shared" si="36"/>
        <v>-6.88994490429007</v>
      </c>
      <c r="E143">
        <f t="shared" si="36"/>
        <v>-0.998831225164369</v>
      </c>
      <c r="F143">
        <f t="shared" si="36"/>
        <v>2.975626393647858</v>
      </c>
      <c r="G143">
        <f t="shared" si="36"/>
        <v>5.5949230293196885</v>
      </c>
      <c r="H143">
        <f t="shared" si="36"/>
        <v>9.933248973831363</v>
      </c>
      <c r="I143">
        <f t="shared" si="36"/>
        <v>14.958209748970145</v>
      </c>
      <c r="J143">
        <f t="shared" si="36"/>
        <v>26.79783697690331</v>
      </c>
      <c r="K143">
        <f t="shared" si="36"/>
        <v>53.55192308094125</v>
      </c>
      <c r="M143" s="2">
        <v>4.7</v>
      </c>
      <c r="N143">
        <f t="shared" si="27"/>
        <v>3850.8432073118256</v>
      </c>
      <c r="O143">
        <f t="shared" si="22"/>
        <v>3851.1615171980093</v>
      </c>
      <c r="P143">
        <f t="shared" si="28"/>
        <v>-0.024815166855499917</v>
      </c>
      <c r="Q143">
        <f t="shared" si="29"/>
        <v>0</v>
      </c>
      <c r="R143">
        <f t="shared" si="30"/>
        <v>8.271722285166639E-05</v>
      </c>
      <c r="S143">
        <f t="shared" si="23"/>
        <v>0.048228770633907674</v>
      </c>
      <c r="U143">
        <f t="shared" si="24"/>
        <v>0.2028334584897433</v>
      </c>
      <c r="V143">
        <f t="shared" si="25"/>
        <v>1.6647437702603292</v>
      </c>
      <c r="W143">
        <f t="shared" si="33"/>
        <v>0.04047211495775386</v>
      </c>
    </row>
    <row r="144" spans="1:23" ht="12.75">
      <c r="A144">
        <v>6.8</v>
      </c>
      <c r="B144">
        <f t="shared" si="35"/>
        <v>-44.641190659703376</v>
      </c>
      <c r="C144">
        <f t="shared" si="36"/>
        <v>-16.855159067440088</v>
      </c>
      <c r="D144">
        <f t="shared" si="36"/>
        <v>-7.154430089328964</v>
      </c>
      <c r="E144">
        <f t="shared" si="36"/>
        <v>-1.0533778396401772</v>
      </c>
      <c r="F144">
        <f t="shared" si="36"/>
        <v>3.050716257441437</v>
      </c>
      <c r="G144">
        <f t="shared" si="36"/>
        <v>5.750179528486506</v>
      </c>
      <c r="H144">
        <f t="shared" si="36"/>
        <v>10.218320281093499</v>
      </c>
      <c r="I144">
        <f t="shared" si="36"/>
        <v>15.392936705111978</v>
      </c>
      <c r="J144">
        <f t="shared" si="36"/>
        <v>27.586402892315515</v>
      </c>
      <c r="K144">
        <f t="shared" si="36"/>
        <v>55.1446456724907</v>
      </c>
      <c r="M144" s="2">
        <v>4.75000000000001</v>
      </c>
      <c r="N144">
        <f t="shared" si="27"/>
        <v>4255.557070515035</v>
      </c>
      <c r="O144">
        <f t="shared" si="22"/>
        <v>4255.8753804012185</v>
      </c>
      <c r="P144">
        <f t="shared" si="28"/>
        <v>-0.02245386825318293</v>
      </c>
      <c r="Q144">
        <f t="shared" si="29"/>
        <v>0</v>
      </c>
      <c r="R144">
        <f t="shared" si="30"/>
        <v>7.484622751060977E-05</v>
      </c>
      <c r="S144">
        <f t="shared" si="23"/>
        <v>0.04681027737996921</v>
      </c>
      <c r="U144">
        <f t="shared" si="24"/>
        <v>0.20484154286990167</v>
      </c>
      <c r="V144">
        <f t="shared" si="25"/>
        <v>1.7231395869477792</v>
      </c>
      <c r="W144">
        <f t="shared" si="33"/>
        <v>0.03787043614253105</v>
      </c>
    </row>
    <row r="145" spans="1:23" ht="12.75">
      <c r="A145">
        <v>7</v>
      </c>
      <c r="B145">
        <f t="shared" si="35"/>
        <v>-46.21363516009652</v>
      </c>
      <c r="C145">
        <f t="shared" si="36"/>
        <v>-17.46008446273399</v>
      </c>
      <c r="D145">
        <f t="shared" si="36"/>
        <v>-7.419269148652426</v>
      </c>
      <c r="E145">
        <f t="shared" si="36"/>
        <v>-1.1082558543397611</v>
      </c>
      <c r="F145">
        <f t="shared" si="36"/>
        <v>3.1254951198559184</v>
      </c>
      <c r="G145">
        <f t="shared" si="36"/>
        <v>5.905134526436196</v>
      </c>
      <c r="H145">
        <f t="shared" si="36"/>
        <v>10.503099158490157</v>
      </c>
      <c r="I145">
        <f t="shared" si="36"/>
        <v>15.827376479027544</v>
      </c>
      <c r="J145">
        <f t="shared" si="36"/>
        <v>28.374686733124264</v>
      </c>
      <c r="K145">
        <f t="shared" si="36"/>
        <v>56.737089519179186</v>
      </c>
      <c r="M145" s="2">
        <v>4.80000000000001</v>
      </c>
      <c r="N145">
        <f t="shared" si="27"/>
        <v>4702.831714574887</v>
      </c>
      <c r="O145">
        <f t="shared" si="22"/>
        <v>4703.150024461071</v>
      </c>
      <c r="P145">
        <f t="shared" si="28"/>
        <v>-0.02031724488593067</v>
      </c>
      <c r="Q145">
        <f t="shared" si="29"/>
        <v>0</v>
      </c>
      <c r="R145">
        <f t="shared" si="30"/>
        <v>6.77241496197689E-05</v>
      </c>
      <c r="S145">
        <f t="shared" si="23"/>
        <v>0.04547284088339867</v>
      </c>
      <c r="U145">
        <f t="shared" si="24"/>
        <v>0.20681043604753702</v>
      </c>
      <c r="V145">
        <f t="shared" si="25"/>
        <v>1.781880111194962</v>
      </c>
      <c r="W145">
        <f t="shared" si="33"/>
        <v>0.03549582167340618</v>
      </c>
    </row>
    <row r="146" spans="1:23" ht="12.75">
      <c r="A146">
        <v>7.2</v>
      </c>
      <c r="B146">
        <f t="shared" si="35"/>
        <v>-47.78642886065433</v>
      </c>
      <c r="C146">
        <f aca="true" t="shared" si="37" ref="C146:K155">IF((PI()*$A146-C$27)/SIN(C$27)&gt;0,1/PI()*(LN((PI()*$A146-C$27)/SIN(C$27))+(PI()*$A146-C$27)/SIN(C$27)*COS(C$27)))</f>
        <v>-18.06535221878817</v>
      </c>
      <c r="D146">
        <f t="shared" si="37"/>
        <v>-7.684439608199664</v>
      </c>
      <c r="E146">
        <f t="shared" si="37"/>
        <v>-1.163444870418441</v>
      </c>
      <c r="F146">
        <f t="shared" si="37"/>
        <v>3.199981552404924</v>
      </c>
      <c r="G146">
        <f t="shared" si="37"/>
        <v>6.059805762489508</v>
      </c>
      <c r="H146">
        <f t="shared" si="37"/>
        <v>10.787602562147264</v>
      </c>
      <c r="I146">
        <f t="shared" si="37"/>
        <v>16.26154557895323</v>
      </c>
      <c r="J146">
        <f t="shared" si="37"/>
        <v>29.162704575316273</v>
      </c>
      <c r="K146">
        <f t="shared" si="37"/>
        <v>58.32927041718008</v>
      </c>
      <c r="M146" s="2">
        <v>4.85</v>
      </c>
      <c r="N146">
        <f t="shared" si="27"/>
        <v>5197.143295888075</v>
      </c>
      <c r="O146">
        <f t="shared" si="22"/>
        <v>5197.461605774259</v>
      </c>
      <c r="P146">
        <f t="shared" si="28"/>
        <v>-0.018383921884980742</v>
      </c>
      <c r="Q146">
        <f t="shared" si="29"/>
        <v>0</v>
      </c>
      <c r="R146">
        <f t="shared" si="30"/>
        <v>6.127973961660248E-05</v>
      </c>
      <c r="S146">
        <f t="shared" si="23"/>
        <v>0.04420970641441537</v>
      </c>
      <c r="U146">
        <f t="shared" si="24"/>
        <v>0.2087419907241711</v>
      </c>
      <c r="V146">
        <f t="shared" si="25"/>
        <v>1.840960589835629</v>
      </c>
      <c r="W146">
        <f t="shared" si="33"/>
        <v>0.03332357400844305</v>
      </c>
    </row>
    <row r="147" spans="1:23" ht="12.75">
      <c r="A147">
        <v>7.4</v>
      </c>
      <c r="B147">
        <f t="shared" si="35"/>
        <v>-49.359549724155606</v>
      </c>
      <c r="C147">
        <f t="shared" si="37"/>
        <v>-18.670940932657476</v>
      </c>
      <c r="D147">
        <f t="shared" si="37"/>
        <v>-7.949921069125998</v>
      </c>
      <c r="E147">
        <f t="shared" si="37"/>
        <v>-1.2189263163625987</v>
      </c>
      <c r="F147">
        <f t="shared" si="37"/>
        <v>3.274192511214379</v>
      </c>
      <c r="G147">
        <f t="shared" si="37"/>
        <v>6.214209455021134</v>
      </c>
      <c r="H147">
        <f t="shared" si="37"/>
        <v>11.071846014882464</v>
      </c>
      <c r="I147">
        <f t="shared" si="37"/>
        <v>16.695459129377646</v>
      </c>
      <c r="J147">
        <f t="shared" si="37"/>
        <v>29.950471158566717</v>
      </c>
      <c r="K147">
        <f t="shared" si="37"/>
        <v>59.92120285685295</v>
      </c>
      <c r="M147" s="2">
        <v>4.90000000000001</v>
      </c>
      <c r="N147">
        <f t="shared" si="27"/>
        <v>5743.438732329323</v>
      </c>
      <c r="O147">
        <f t="shared" si="22"/>
        <v>5743.757042215507</v>
      </c>
      <c r="P147">
        <f t="shared" si="28"/>
        <v>-0.016634557416838145</v>
      </c>
      <c r="Q147">
        <f t="shared" si="29"/>
        <v>0</v>
      </c>
      <c r="R147">
        <f t="shared" si="30"/>
        <v>5.5448524722793816E-05</v>
      </c>
      <c r="S147">
        <f t="shared" si="23"/>
        <v>0.04301484948429603</v>
      </c>
      <c r="U147">
        <f t="shared" si="24"/>
        <v>0.21063792341590643</v>
      </c>
      <c r="V147">
        <f t="shared" si="25"/>
        <v>1.9003764832641334</v>
      </c>
      <c r="W147">
        <f t="shared" si="33"/>
        <v>0.03133217246393413</v>
      </c>
    </row>
    <row r="148" spans="1:23" ht="12.75">
      <c r="A148">
        <v>7.6</v>
      </c>
      <c r="B148">
        <f t="shared" si="35"/>
        <v>-50.93297773580409</v>
      </c>
      <c r="C148">
        <f t="shared" si="37"/>
        <v>-19.27683114774391</v>
      </c>
      <c r="D148">
        <f t="shared" si="37"/>
        <v>-8.21569495991781</v>
      </c>
      <c r="E148">
        <f t="shared" si="37"/>
        <v>-1.2746832360463065</v>
      </c>
      <c r="F148">
        <f t="shared" si="37"/>
        <v>3.348143519101926</v>
      </c>
      <c r="G148">
        <f t="shared" si="37"/>
        <v>6.368360470511365</v>
      </c>
      <c r="H148">
        <f t="shared" si="37"/>
        <v>11.355843763332071</v>
      </c>
      <c r="I148">
        <f t="shared" si="37"/>
        <v>17.12913102149804</v>
      </c>
      <c r="J148">
        <f t="shared" si="37"/>
        <v>30.73800003036213</v>
      </c>
      <c r="K148">
        <f t="shared" si="37"/>
        <v>61.512900162821694</v>
      </c>
      <c r="M148" s="2">
        <v>4.95000000000001</v>
      </c>
      <c r="N148">
        <f t="shared" si="27"/>
        <v>6347.185213667216</v>
      </c>
      <c r="O148">
        <f t="shared" si="22"/>
        <v>6347.5035235534</v>
      </c>
      <c r="P148">
        <f t="shared" si="28"/>
        <v>-0.015051649405128967</v>
      </c>
      <c r="Q148">
        <f t="shared" si="29"/>
        <v>0</v>
      </c>
      <c r="R148">
        <f t="shared" si="30"/>
        <v>5.017216468376322E-05</v>
      </c>
      <c r="S148">
        <f t="shared" si="23"/>
        <v>0.04188287976102509</v>
      </c>
      <c r="U148">
        <f t="shared" si="24"/>
        <v>0.21249982784557894</v>
      </c>
      <c r="V148">
        <f t="shared" si="25"/>
        <v>1.9601234502812728</v>
      </c>
      <c r="W148">
        <f t="shared" si="33"/>
        <v>0.029502806715880597</v>
      </c>
    </row>
    <row r="149" spans="1:23" ht="12.75">
      <c r="A149">
        <v>7.80000000000001</v>
      </c>
      <c r="B149">
        <f t="shared" si="35"/>
        <v>-52.50669466308431</v>
      </c>
      <c r="C149">
        <f t="shared" si="37"/>
        <v>-19.883005124726747</v>
      </c>
      <c r="D149">
        <f t="shared" si="37"/>
        <v>-8.481744324449181</v>
      </c>
      <c r="E149">
        <f t="shared" si="37"/>
        <v>-1.3307001066519235</v>
      </c>
      <c r="F149">
        <f t="shared" si="37"/>
        <v>3.421848822703882</v>
      </c>
      <c r="G149">
        <f t="shared" si="37"/>
        <v>6.522272469743942</v>
      </c>
      <c r="H149">
        <f t="shared" si="37"/>
        <v>11.63960891411976</v>
      </c>
      <c r="I149">
        <f t="shared" si="37"/>
        <v>17.562574043767583</v>
      </c>
      <c r="J149">
        <f t="shared" si="37"/>
        <v>31.52530367120258</v>
      </c>
      <c r="K149">
        <f t="shared" si="37"/>
        <v>63.10437461575886</v>
      </c>
      <c r="M149" s="2">
        <v>5.00000000000001</v>
      </c>
      <c r="N149">
        <f t="shared" si="27"/>
        <v>7014.42491903806</v>
      </c>
      <c r="O149">
        <f t="shared" si="22"/>
        <v>7014.743228924243</v>
      </c>
      <c r="P149">
        <f t="shared" si="28"/>
        <v>-0.013619360610730054</v>
      </c>
      <c r="Q149">
        <f t="shared" si="29"/>
        <v>0</v>
      </c>
      <c r="R149">
        <f t="shared" si="30"/>
        <v>4.5397868702433514E-05</v>
      </c>
      <c r="S149">
        <f t="shared" si="23"/>
        <v>0.040808959767152604</v>
      </c>
      <c r="U149">
        <f t="shared" si="24"/>
        <v>0.2143291867027232</v>
      </c>
      <c r="V149">
        <f t="shared" si="25"/>
        <v>2.020197334390001</v>
      </c>
      <c r="W149">
        <f t="shared" si="33"/>
        <v>0.027818986525068534</v>
      </c>
    </row>
    <row r="150" spans="1:23" ht="12.75">
      <c r="A150">
        <v>8.00000000000001</v>
      </c>
      <c r="B150">
        <f t="shared" si="35"/>
        <v>-54.08068385023549</v>
      </c>
      <c r="C150">
        <f t="shared" si="37"/>
        <v>-20.489446645231247</v>
      </c>
      <c r="D150">
        <f t="shared" si="37"/>
        <v>-8.748053639902453</v>
      </c>
      <c r="E150">
        <f t="shared" si="37"/>
        <v>-1.3869626815431335</v>
      </c>
      <c r="F150">
        <f t="shared" si="37"/>
        <v>3.4953215286439083</v>
      </c>
      <c r="G150">
        <f t="shared" si="37"/>
        <v>6.675958034760181</v>
      </c>
      <c r="H150">
        <f t="shared" si="37"/>
        <v>11.923153552334588</v>
      </c>
      <c r="I150">
        <f t="shared" si="37"/>
        <v>17.995799995613467</v>
      </c>
      <c r="J150">
        <f t="shared" si="37"/>
        <v>32.312393603787555</v>
      </c>
      <c r="K150">
        <f t="shared" si="37"/>
        <v>64.6956375586704</v>
      </c>
      <c r="M150" s="2">
        <v>5.05000000000001</v>
      </c>
      <c r="N150">
        <f t="shared" si="27"/>
        <v>7751.835489104982</v>
      </c>
      <c r="O150">
        <f t="shared" si="22"/>
        <v>7752.153798991166</v>
      </c>
      <c r="P150">
        <f t="shared" si="28"/>
        <v>-0.012323360329428764</v>
      </c>
      <c r="Q150">
        <f t="shared" si="29"/>
        <v>0</v>
      </c>
      <c r="R150">
        <f t="shared" si="30"/>
        <v>4.1077867764762546E-05</v>
      </c>
      <c r="S150">
        <f t="shared" si="23"/>
        <v>0.03978873577297378</v>
      </c>
      <c r="U150">
        <f t="shared" si="24"/>
        <v>0.21612738200674558</v>
      </c>
      <c r="V150">
        <f t="shared" si="25"/>
        <v>2.0805941513683277</v>
      </c>
      <c r="W150">
        <f t="shared" si="33"/>
        <v>0.02626621409943848</v>
      </c>
    </row>
    <row r="151" spans="1:23" ht="12.75">
      <c r="A151">
        <v>8.20000000000001</v>
      </c>
      <c r="B151">
        <f t="shared" si="35"/>
        <v>-55.65493004152336</v>
      </c>
      <c r="C151">
        <f t="shared" si="37"/>
        <v>-21.096140842777142</v>
      </c>
      <c r="D151">
        <f t="shared" si="37"/>
        <v>-9.014608659641318</v>
      </c>
      <c r="E151">
        <f t="shared" si="37"/>
        <v>-1.443457854096271</v>
      </c>
      <c r="F151">
        <f t="shared" si="37"/>
        <v>3.56857372201108</v>
      </c>
      <c r="G151">
        <f t="shared" si="37"/>
        <v>6.829428779531261</v>
      </c>
      <c r="H151">
        <f t="shared" si="37"/>
        <v>12.206488845006728</v>
      </c>
      <c r="I151">
        <f t="shared" si="37"/>
        <v>18.4288197868642</v>
      </c>
      <c r="J151">
        <f t="shared" si="37"/>
        <v>33.09928048858349</v>
      </c>
      <c r="K151">
        <f t="shared" si="37"/>
        <v>66.28669948998969</v>
      </c>
      <c r="M151" s="2">
        <v>5.1</v>
      </c>
      <c r="N151">
        <f t="shared" si="27"/>
        <v>8566.796858130068</v>
      </c>
      <c r="O151">
        <f t="shared" si="22"/>
        <v>8567.115168016253</v>
      </c>
      <c r="P151">
        <f t="shared" si="28"/>
        <v>-0.011150681130866839</v>
      </c>
      <c r="Q151">
        <f t="shared" si="29"/>
        <v>0</v>
      </c>
      <c r="R151">
        <f t="shared" si="30"/>
        <v>3.716893710288946E-05</v>
      </c>
      <c r="S151">
        <f t="shared" si="23"/>
        <v>0.03881827880290125</v>
      </c>
      <c r="U151">
        <f t="shared" si="24"/>
        <v>0.21789570426975363</v>
      </c>
      <c r="V151">
        <f t="shared" si="25"/>
        <v>2.1413100779711822</v>
      </c>
      <c r="W151">
        <f t="shared" si="33"/>
        <v>0.02483170810613382</v>
      </c>
    </row>
    <row r="152" spans="1:23" ht="12.75">
      <c r="A152">
        <v>8.40000000000001</v>
      </c>
      <c r="B152">
        <f t="shared" si="35"/>
        <v>-57.22941922859854</v>
      </c>
      <c r="C152">
        <f t="shared" si="37"/>
        <v>-21.703074056580693</v>
      </c>
      <c r="D152">
        <f t="shared" si="37"/>
        <v>-9.281396277042106</v>
      </c>
      <c r="E152">
        <f t="shared" si="37"/>
        <v>-1.5001735392222613</v>
      </c>
      <c r="F152">
        <f t="shared" si="37"/>
        <v>3.641616569835563</v>
      </c>
      <c r="G152">
        <f t="shared" si="37"/>
        <v>6.9826954467917846</v>
      </c>
      <c r="H152">
        <f t="shared" si="37"/>
        <v>12.489625131804182</v>
      </c>
      <c r="I152">
        <f t="shared" si="37"/>
        <v>18.86164352498806</v>
      </c>
      <c r="J152">
        <f t="shared" si="37"/>
        <v>33.885974207761</v>
      </c>
      <c r="K152">
        <f t="shared" si="37"/>
        <v>67.87757014539724</v>
      </c>
      <c r="M152" s="2">
        <v>5.15000000000001</v>
      </c>
      <c r="N152">
        <f t="shared" si="27"/>
        <v>9467.46511483778</v>
      </c>
      <c r="O152">
        <f t="shared" si="22"/>
        <v>9467.783424723964</v>
      </c>
      <c r="P152">
        <f t="shared" si="28"/>
        <v>-0.010089589211601153</v>
      </c>
      <c r="Q152">
        <f t="shared" si="29"/>
        <v>0</v>
      </c>
      <c r="R152">
        <f t="shared" si="30"/>
        <v>3.363196403867051E-05</v>
      </c>
      <c r="S152">
        <f t="shared" si="23"/>
        <v>0.03789403406949885</v>
      </c>
      <c r="U152">
        <f t="shared" si="24"/>
        <v>0.21963536062376995</v>
      </c>
      <c r="V152">
        <f t="shared" si="25"/>
        <v>2.2023414416333615</v>
      </c>
      <c r="W152">
        <f t="shared" si="33"/>
        <v>0.023504170418695472</v>
      </c>
    </row>
    <row r="153" spans="1:23" ht="12.75">
      <c r="A153">
        <v>8.60000000000001</v>
      </c>
      <c r="B153">
        <f t="shared" si="35"/>
        <v>-58.80413851810701</v>
      </c>
      <c r="C153">
        <f t="shared" si="37"/>
        <v>-22.31023370460058</v>
      </c>
      <c r="D153">
        <f t="shared" si="37"/>
        <v>-9.548404407015752</v>
      </c>
      <c r="E153">
        <f t="shared" si="37"/>
        <v>-1.5570985698909408</v>
      </c>
      <c r="F153">
        <f t="shared" si="37"/>
        <v>3.7144604117853666</v>
      </c>
      <c r="G153">
        <f t="shared" si="37"/>
        <v>7.135767993060667</v>
      </c>
      <c r="H153">
        <f t="shared" si="37"/>
        <v>12.772572004798857</v>
      </c>
      <c r="I153">
        <f t="shared" si="37"/>
        <v>19.294280591893294</v>
      </c>
      <c r="J153">
        <f t="shared" si="37"/>
        <v>34.67248393916062</v>
      </c>
      <c r="K153">
        <f t="shared" si="37"/>
        <v>69.4682585699663</v>
      </c>
      <c r="M153" s="2">
        <v>5.20000000000001</v>
      </c>
      <c r="N153">
        <f t="shared" si="27"/>
        <v>10462.854131290538</v>
      </c>
      <c r="O153">
        <f t="shared" si="22"/>
        <v>10463.172441176723</v>
      </c>
      <c r="P153">
        <f t="shared" si="28"/>
        <v>-0.009129467070169421</v>
      </c>
      <c r="Q153">
        <f t="shared" si="29"/>
        <v>0</v>
      </c>
      <c r="R153">
        <f t="shared" si="30"/>
        <v>3.0431556900564736E-05</v>
      </c>
      <c r="S153">
        <f t="shared" si="23"/>
        <v>0.03701277746323143</v>
      </c>
      <c r="U153">
        <f t="shared" si="24"/>
        <v>0.22134748205109522</v>
      </c>
      <c r="V153">
        <f t="shared" si="25"/>
        <v>2.2636847110629645</v>
      </c>
      <c r="W153">
        <f t="shared" si="33"/>
        <v>0.02227358834312727</v>
      </c>
    </row>
    <row r="154" spans="1:23" ht="12.75">
      <c r="A154">
        <v>8.80000000000001</v>
      </c>
      <c r="B154">
        <f t="shared" si="35"/>
        <v>-60.37907601641117</v>
      </c>
      <c r="C154">
        <f t="shared" si="37"/>
        <v>-22.91760817286562</v>
      </c>
      <c r="D154">
        <f t="shared" si="37"/>
        <v>-9.815621882532081</v>
      </c>
      <c r="E154">
        <f t="shared" si="37"/>
        <v>-1.6142226064343002</v>
      </c>
      <c r="F154">
        <f t="shared" si="37"/>
        <v>3.7871148399323857</v>
      </c>
      <c r="G154">
        <f t="shared" si="37"/>
        <v>7.288655663537398</v>
      </c>
      <c r="H154">
        <f t="shared" si="37"/>
        <v>13.055338378845578</v>
      </c>
      <c r="I154">
        <f t="shared" si="37"/>
        <v>19.726739711753606</v>
      </c>
      <c r="J154">
        <f t="shared" si="37"/>
        <v>35.45881822167515</v>
      </c>
      <c r="K154">
        <f t="shared" si="37"/>
        <v>71.05877318197506</v>
      </c>
      <c r="M154" s="2">
        <v>5.25000000000001</v>
      </c>
      <c r="N154">
        <f t="shared" si="27"/>
        <v>11562.92577675175</v>
      </c>
      <c r="O154">
        <f t="shared" si="22"/>
        <v>11563.244086637935</v>
      </c>
      <c r="P154">
        <f t="shared" si="28"/>
        <v>-0.00826070733437488</v>
      </c>
      <c r="Q154">
        <f t="shared" si="29"/>
        <v>0</v>
      </c>
      <c r="R154">
        <f t="shared" si="30"/>
        <v>2.753569111458293E-05</v>
      </c>
      <c r="S154">
        <f t="shared" si="23"/>
        <v>0.03617157797543072</v>
      </c>
      <c r="U154">
        <f t="shared" si="24"/>
        <v>0.2230331298352143</v>
      </c>
      <c r="V154">
        <f t="shared" si="25"/>
        <v>2.3253364876291998</v>
      </c>
      <c r="W154">
        <f t="shared" si="33"/>
        <v>0.021131066396849616</v>
      </c>
    </row>
    <row r="155" spans="1:23" ht="12.75">
      <c r="A155">
        <v>9.00000000000001</v>
      </c>
      <c r="B155">
        <f t="shared" si="35"/>
        <v>-61.95422072883479</v>
      </c>
      <c r="C155">
        <f t="shared" si="37"/>
        <v>-23.525186718641223</v>
      </c>
      <c r="D155">
        <f t="shared" si="37"/>
        <v>-10.083038363923098</v>
      </c>
      <c r="E155">
        <f t="shared" si="37"/>
        <v>-1.6715360567804425</v>
      </c>
      <c r="F155">
        <f t="shared" si="37"/>
        <v>3.859588769131454</v>
      </c>
      <c r="G155">
        <f t="shared" si="37"/>
        <v>7.44136705828697</v>
      </c>
      <c r="H155">
        <f t="shared" si="37"/>
        <v>13.337932553869337</v>
      </c>
      <c r="I155">
        <f t="shared" si="37"/>
        <v>20.159029011088986</v>
      </c>
      <c r="J155">
        <f t="shared" si="37"/>
        <v>36.24498501321723</v>
      </c>
      <c r="K155">
        <f t="shared" si="37"/>
        <v>72.64912182951501</v>
      </c>
      <c r="M155" s="2">
        <v>5.30000000000001</v>
      </c>
      <c r="N155">
        <f t="shared" si="27"/>
        <v>12778.68961942081</v>
      </c>
      <c r="O155">
        <f t="shared" si="22"/>
        <v>12779.007929306994</v>
      </c>
      <c r="P155">
        <f t="shared" si="28"/>
        <v>-0.007474616681828832</v>
      </c>
      <c r="Q155">
        <f t="shared" si="29"/>
        <v>0</v>
      </c>
      <c r="R155">
        <f t="shared" si="30"/>
        <v>2.491538893942944E-05</v>
      </c>
      <c r="S155">
        <f t="shared" si="23"/>
        <v>0.03536776513153226</v>
      </c>
      <c r="U155">
        <f t="shared" si="24"/>
        <v>0.2246933013319703</v>
      </c>
      <c r="V155">
        <f t="shared" si="25"/>
        <v>2.387293497460818</v>
      </c>
      <c r="W155">
        <f t="shared" si="33"/>
        <v>0.020068682784982035</v>
      </c>
    </row>
    <row r="156" spans="1:23" ht="12.75">
      <c r="A156">
        <v>9.20000000000001</v>
      </c>
      <c r="B156">
        <f t="shared" si="35"/>
        <v>-63.52956247128942</v>
      </c>
      <c r="C156">
        <f>IF((PI()*$A156-C$27)/SIN(C$27)&gt;0,1/PI()*(LN((PI()*$A156-C$27)/SIN(C$27))+(PI()*$A156-C$27)/SIN(C$27)*COS(C$27)))</f>
        <v>-24.132959385408466</v>
      </c>
      <c r="D156">
        <f>IF((PI()*$A156-D$27)/SIN(D$27)&gt;0,1/PI()*(LN((PI()*$A156-D$27)/SIN(D$27))+(PI()*$A156-D$27)/SIN(D$27)*COS(D$27)))</f>
        <v>-10.350644259116894</v>
      </c>
      <c r="E156">
        <f>IF((PI()*$A156-E$27)/SIN(E$27)&gt;0,1/PI()*(LN((PI()*$A156-E$27)/SIN(E$27))+(PI()*$A156-E$27)/SIN(E$27)*COS(E$27)))</f>
        <v>-1.729030006074537</v>
      </c>
      <c r="F156">
        <f>IF((PI()*$A156-F$27)/SIN(F$27)&gt;0,1/PI()*(LN((PI()*$A156-F$27)/SIN(F$27))+(PI()*$A156-F$27)/SIN(F$27)*COS(F$27)))</f>
        <v>3.93189049930756</v>
      </c>
      <c r="G156">
        <f aca="true" t="shared" si="38" ref="C156:K184">IF((PI()*$A156-G$27)/SIN(G$27)&gt;0,1/PI()*(LN((PI()*$A156-G$27)/SIN(G$27))+(PI()*$A156-G$27)/SIN(G$27)*COS(G$27)))</f>
        <v>7.593910190901696</v>
      </c>
      <c r="H156">
        <f t="shared" si="38"/>
        <v>13.620362270152063</v>
      </c>
      <c r="I156">
        <f t="shared" si="38"/>
        <v>20.59115607213922</v>
      </c>
      <c r="J156">
        <f t="shared" si="38"/>
        <v>37.03099174225847</v>
      </c>
      <c r="K156">
        <f t="shared" si="38"/>
        <v>74.23931184084894</v>
      </c>
      <c r="M156" s="2">
        <v>5.35000000000001</v>
      </c>
      <c r="N156">
        <f t="shared" si="27"/>
        <v>14122.31311389228</v>
      </c>
      <c r="O156">
        <f t="shared" si="22"/>
        <v>14122.631423778465</v>
      </c>
      <c r="P156">
        <f t="shared" si="28"/>
        <v>-0.0067633288951334915</v>
      </c>
      <c r="Q156">
        <f t="shared" si="29"/>
        <v>0</v>
      </c>
      <c r="R156">
        <f t="shared" si="30"/>
        <v>2.2544429650444972E-05</v>
      </c>
      <c r="S156">
        <f t="shared" si="23"/>
        <v>0.03459890067215113</v>
      </c>
      <c r="U156">
        <f t="shared" si="24"/>
        <v>0.22632893514605304</v>
      </c>
      <c r="V156">
        <f t="shared" si="25"/>
        <v>2.4495525841819012</v>
      </c>
      <c r="W156">
        <f t="shared" si="33"/>
        <v>0.019079366582396166</v>
      </c>
    </row>
    <row r="157" spans="1:23" ht="12.75">
      <c r="A157">
        <v>9.40000000000001</v>
      </c>
      <c r="B157">
        <f t="shared" si="35"/>
        <v>-65.10509179250076</v>
      </c>
      <c r="C157">
        <f t="shared" si="38"/>
        <v>-24.740916927967856</v>
      </c>
      <c r="D157">
        <f t="shared" si="38"/>
        <v>-10.618430653258642</v>
      </c>
      <c r="E157">
        <f t="shared" si="38"/>
        <v>-1.7866961543915933</v>
      </c>
      <c r="F157">
        <f t="shared" si="38"/>
        <v>4.004027770742634</v>
      </c>
      <c r="G157">
        <f t="shared" si="38"/>
        <v>7.746292540643356</v>
      </c>
      <c r="H157">
        <f t="shared" si="38"/>
        <v>13.902634757542392</v>
      </c>
      <c r="I157">
        <f t="shared" si="38"/>
        <v>21.023127980409175</v>
      </c>
      <c r="J157">
        <f t="shared" si="38"/>
        <v>37.81684535377745</v>
      </c>
      <c r="K157">
        <f t="shared" si="38"/>
        <v>75.82935006932993</v>
      </c>
      <c r="M157" s="2">
        <v>5.40000000000001</v>
      </c>
      <c r="N157">
        <f t="shared" si="27"/>
        <v>15607.243377131004</v>
      </c>
      <c r="O157">
        <f t="shared" si="22"/>
        <v>15607.561687017189</v>
      </c>
      <c r="P157">
        <f t="shared" si="28"/>
        <v>-0.006119726183976292</v>
      </c>
      <c r="Q157">
        <f t="shared" si="29"/>
        <v>0</v>
      </c>
      <c r="R157">
        <f t="shared" si="30"/>
        <v>2.0399087279920974E-05</v>
      </c>
      <c r="S157">
        <f t="shared" si="23"/>
        <v>0.0338627538493394</v>
      </c>
      <c r="U157">
        <f t="shared" si="24"/>
        <v>0.22794091578559939</v>
      </c>
      <c r="V157">
        <f t="shared" si="25"/>
        <v>2.5121107022207565</v>
      </c>
      <c r="W157">
        <f t="shared" si="33"/>
        <v>0.0181567923295687</v>
      </c>
    </row>
    <row r="158" spans="1:23" ht="12.75">
      <c r="A158">
        <v>9.60000000000001</v>
      </c>
      <c r="B158">
        <f t="shared" si="35"/>
        <v>-66.68079990534434</v>
      </c>
      <c r="C158">
        <f t="shared" si="38"/>
        <v>-25.349050746254413</v>
      </c>
      <c r="D158">
        <f t="shared" si="38"/>
        <v>-10.886389246423354</v>
      </c>
      <c r="E158">
        <f t="shared" si="38"/>
        <v>-1.8445267614496819</v>
      </c>
      <c r="F158">
        <f t="shared" si="38"/>
        <v>4.076007813285313</v>
      </c>
      <c r="G158">
        <f t="shared" si="38"/>
        <v>7.8985210989163015</v>
      </c>
      <c r="H158">
        <f t="shared" si="38"/>
        <v>14.18475677937276</v>
      </c>
      <c r="I158">
        <f t="shared" si="38"/>
        <v>21.454951367133233</v>
      </c>
      <c r="J158">
        <f t="shared" si="38"/>
        <v>38.60255235032873</v>
      </c>
      <c r="K158">
        <f t="shared" si="38"/>
        <v>77.41924293357056</v>
      </c>
      <c r="M158" s="2">
        <v>5.45000000000001</v>
      </c>
      <c r="N158">
        <f t="shared" si="27"/>
        <v>17248.34177173856</v>
      </c>
      <c r="O158">
        <f aca="true" t="shared" si="39" ref="O158:O185">N158-$B$9</f>
        <v>17248.660081624745</v>
      </c>
      <c r="P158">
        <f t="shared" si="28"/>
        <v>-0.0055373679887000034</v>
      </c>
      <c r="Q158">
        <f t="shared" si="29"/>
        <v>0</v>
      </c>
      <c r="R158">
        <f t="shared" si="30"/>
        <v>1.8457893295666678E-05</v>
      </c>
      <c r="S158">
        <f aca="true" t="shared" si="40" ref="S158:S185">$B$5/PI()/$A158/$B$6/$B$14/2</f>
        <v>0.03315727981081149</v>
      </c>
      <c r="U158">
        <f aca="true" t="shared" si="41" ref="U158:U185">0.2*($A158/SQRT(V$27))^0.33</f>
        <v>0.22953007785744264</v>
      </c>
      <c r="V158">
        <f aca="true" t="shared" si="42" ref="V158:V185">$A158/SQRT(V$27)*(V$26/V$25)^U158</f>
        <v>2.574964910635375</v>
      </c>
      <c r="W158">
        <f t="shared" si="33"/>
        <v>0.017295289318527446</v>
      </c>
    </row>
    <row r="159" spans="1:23" ht="12.75">
      <c r="A159">
        <v>9.80000000000001</v>
      </c>
      <c r="B159">
        <f t="shared" si="35"/>
        <v>-68.25667862603994</v>
      </c>
      <c r="C159">
        <f t="shared" si="38"/>
        <v>-25.957352826675802</v>
      </c>
      <c r="D159">
        <f t="shared" si="38"/>
        <v>-11.154512298329095</v>
      </c>
      <c r="E159">
        <f t="shared" si="38"/>
        <v>-1.9025145974001652</v>
      </c>
      <c r="F159">
        <f t="shared" si="38"/>
        <v>4.147837390268024</v>
      </c>
      <c r="G159">
        <f t="shared" si="38"/>
        <v>8.050602410795415</v>
      </c>
      <c r="H159">
        <f t="shared" si="38"/>
        <v>14.466734671752537</v>
      </c>
      <c r="I159">
        <f t="shared" si="38"/>
        <v>21.886632447296773</v>
      </c>
      <c r="J159">
        <f t="shared" si="38"/>
        <v>39.388118828841726</v>
      </c>
      <c r="K159">
        <f t="shared" si="38"/>
        <v>79.00899645345294</v>
      </c>
      <c r="M159" s="2">
        <v>5.50000000000001</v>
      </c>
      <c r="N159">
        <f t="shared" si="27"/>
        <v>19062.032643465165</v>
      </c>
      <c r="O159">
        <f t="shared" si="39"/>
        <v>19062.35095335135</v>
      </c>
      <c r="P159">
        <f t="shared" si="28"/>
        <v>-0.005010426554428456</v>
      </c>
      <c r="Q159">
        <f t="shared" si="29"/>
        <v>0</v>
      </c>
      <c r="R159">
        <f t="shared" si="30"/>
        <v>1.6701421848094855E-05</v>
      </c>
      <c r="S159">
        <f t="shared" si="40"/>
        <v>0.032480600630999015</v>
      </c>
      <c r="U159">
        <f t="shared" si="41"/>
        <v>0.23109720985691254</v>
      </c>
      <c r="V159">
        <f t="shared" si="42"/>
        <v>2.638112367405554</v>
      </c>
      <c r="W159">
        <f t="shared" si="33"/>
        <v>0.016489763308241256</v>
      </c>
    </row>
    <row r="160" spans="1:23" ht="12.75">
      <c r="A160">
        <v>10</v>
      </c>
      <c r="B160">
        <f t="shared" si="35"/>
        <v>-69.83272032014911</v>
      </c>
      <c r="C160">
        <f t="shared" si="38"/>
        <v>-26.56581568997024</v>
      </c>
      <c r="D160">
        <f t="shared" si="38"/>
        <v>-11.42279257912722</v>
      </c>
      <c r="E160">
        <f t="shared" si="38"/>
        <v>-1.9606528989106131</v>
      </c>
      <c r="F160">
        <f t="shared" si="38"/>
        <v>4.219522837800145</v>
      </c>
      <c r="G160">
        <f t="shared" si="38"/>
        <v>8.202542612227267</v>
      </c>
      <c r="H160">
        <f t="shared" si="38"/>
        <v>14.748574378809453</v>
      </c>
      <c r="I160">
        <f t="shared" si="38"/>
        <v>22.318177053761193</v>
      </c>
      <c r="J160">
        <f t="shared" si="38"/>
        <v>40.17355051367158</v>
      </c>
      <c r="K160">
        <f t="shared" si="38"/>
        <v>80.5986162824859</v>
      </c>
      <c r="M160" s="2">
        <v>5.55000000000001</v>
      </c>
      <c r="N160">
        <f aca="true" t="shared" si="43" ref="N160:N185">1/PI()*(2*M160+EXP(2*M160)*COS(2*R$26))</f>
        <v>21066.467701582387</v>
      </c>
      <c r="O160">
        <f t="shared" si="39"/>
        <v>21066.78601146857</v>
      </c>
      <c r="P160">
        <f aca="true" t="shared" si="44" ref="P160:P185">-$B$7*PI()/2/$B$6*(1+EXP(2*M160)*COS(2*R$26))/((EXP(2*M160)*SIN(2*R$26))^2+(1+EXP(2*M160)*COS(2*R$26))^2)</f>
        <v>-0.0045336286322924515</v>
      </c>
      <c r="Q160">
        <f aca="true" t="shared" si="45" ref="Q160:Q185">-$B$7*PI()/2/$B$6*(EXP(2*M160)*SIN(2*R$26))/((EXP(2*M160)*SIN(2*R$26))^2+(1+EXP(2*M160)*COS(2*R$26))^2)</f>
        <v>0</v>
      </c>
      <c r="R160">
        <f aca="true" t="shared" si="46" ref="R160:R185">SQRT(P160^2+Q160^2)/$B$14</f>
        <v>1.5112095440974838E-05</v>
      </c>
      <c r="S160">
        <f t="shared" si="40"/>
        <v>0.03183098861837907</v>
      </c>
      <c r="U160">
        <f t="shared" si="41"/>
        <v>0.2326430575988</v>
      </c>
      <c r="V160">
        <f t="shared" si="42"/>
        <v>2.7015503241475396</v>
      </c>
      <c r="W160">
        <f t="shared" si="33"/>
        <v>0.015735628787325154</v>
      </c>
    </row>
    <row r="161" spans="1:23" ht="12.75">
      <c r="A161">
        <v>10.2</v>
      </c>
      <c r="B161">
        <f t="shared" si="35"/>
        <v>-71.40891785448305</v>
      </c>
      <c r="C161">
        <f t="shared" si="38"/>
        <v>-27.174432344733415</v>
      </c>
      <c r="D161">
        <f t="shared" si="38"/>
        <v>-11.691223325485321</v>
      </c>
      <c r="E161">
        <f t="shared" si="38"/>
        <v>-2.0189353298716517</v>
      </c>
      <c r="F161">
        <f t="shared" si="38"/>
        <v>4.29107010000942</v>
      </c>
      <c r="G161">
        <f t="shared" si="38"/>
        <v>8.354347463434408</v>
      </c>
      <c r="H161">
        <f t="shared" si="38"/>
        <v>15.03028148437053</v>
      </c>
      <c r="I161">
        <f t="shared" si="38"/>
        <v>22.749590667962007</v>
      </c>
      <c r="J161">
        <f t="shared" si="38"/>
        <v>40.958852786350775</v>
      </c>
      <c r="K161">
        <f t="shared" si="38"/>
        <v>82.18810773694524</v>
      </c>
      <c r="M161" s="2">
        <v>5.60000000000001</v>
      </c>
      <c r="N161">
        <f t="shared" si="43"/>
        <v>23281.70768729055</v>
      </c>
      <c r="O161">
        <f t="shared" si="39"/>
        <v>23282.025997176734</v>
      </c>
      <c r="P161">
        <f t="shared" si="44"/>
        <v>-0.0041022027253798336</v>
      </c>
      <c r="Q161">
        <f t="shared" si="45"/>
        <v>0</v>
      </c>
      <c r="R161">
        <f t="shared" si="46"/>
        <v>1.3674009084599445E-05</v>
      </c>
      <c r="S161">
        <f t="shared" si="40"/>
        <v>0.031206851586646146</v>
      </c>
      <c r="U161">
        <f t="shared" si="41"/>
        <v>0.2341683273299193</v>
      </c>
      <c r="V161">
        <f t="shared" si="42"/>
        <v>2.7652761212120307</v>
      </c>
      <c r="W161">
        <f t="shared" si="33"/>
        <v>0.015028750212317945</v>
      </c>
    </row>
    <row r="162" spans="1:23" ht="12.75">
      <c r="A162">
        <v>10.4</v>
      </c>
      <c r="B162">
        <f t="shared" si="35"/>
        <v>-72.98526455415997</v>
      </c>
      <c r="C162">
        <f t="shared" si="38"/>
        <v>-27.78319624589043</v>
      </c>
      <c r="D162">
        <f t="shared" si="38"/>
        <v>-11.959798201294015</v>
      </c>
      <c r="E162">
        <f t="shared" si="38"/>
        <v>-2.0773559461555395</v>
      </c>
      <c r="F162">
        <f t="shared" si="38"/>
        <v>4.362484760722845</v>
      </c>
      <c r="G162">
        <f t="shared" si="38"/>
        <v>8.50602237897848</v>
      </c>
      <c r="H162">
        <f t="shared" si="38"/>
        <v>15.311861240505552</v>
      </c>
      <c r="I162">
        <f t="shared" si="38"/>
        <v>23.18087844758476</v>
      </c>
      <c r="J162">
        <f t="shared" si="38"/>
        <v>41.744030712428895</v>
      </c>
      <c r="K162">
        <f t="shared" si="38"/>
        <v>83.77747582217262</v>
      </c>
      <c r="M162" s="2">
        <v>5.65000000000001</v>
      </c>
      <c r="N162">
        <f t="shared" si="43"/>
        <v>25729.92314835919</v>
      </c>
      <c r="O162">
        <f t="shared" si="39"/>
        <v>25730.241458245375</v>
      </c>
      <c r="P162">
        <f t="shared" si="44"/>
        <v>-0.003711831352328199</v>
      </c>
      <c r="Q162">
        <f t="shared" si="45"/>
        <v>0</v>
      </c>
      <c r="R162">
        <f t="shared" si="46"/>
        <v>1.237277117442733E-05</v>
      </c>
      <c r="S162">
        <f t="shared" si="40"/>
        <v>0.030606719825364486</v>
      </c>
      <c r="U162">
        <f t="shared" si="41"/>
        <v>0.23567368855844634</v>
      </c>
      <c r="V162">
        <f t="shared" si="42"/>
        <v>2.8292871831306887</v>
      </c>
      <c r="W162">
        <f t="shared" si="33"/>
        <v>0.014365390905091726</v>
      </c>
    </row>
    <row r="163" spans="1:23" ht="12.75">
      <c r="A163">
        <v>10.6</v>
      </c>
      <c r="B163">
        <f t="shared" si="35"/>
        <v>-74.56175416416559</v>
      </c>
      <c r="C163">
        <f t="shared" si="38"/>
        <v>-28.392101257494684</v>
      </c>
      <c r="D163">
        <f t="shared" si="38"/>
        <v>-12.228511262425556</v>
      </c>
      <c r="E163">
        <f t="shared" si="38"/>
        <v>-2.1359091639352763</v>
      </c>
      <c r="F163">
        <f t="shared" si="38"/>
        <v>4.433772072010212</v>
      </c>
      <c r="G163">
        <f t="shared" si="38"/>
        <v>8.657572454875423</v>
      </c>
      <c r="H163">
        <f t="shared" si="38"/>
        <v>15.593318593298866</v>
      </c>
      <c r="I163">
        <f t="shared" si="38"/>
        <v>23.6120452515691</v>
      </c>
      <c r="J163">
        <f t="shared" si="38"/>
        <v>42.529089065736336</v>
      </c>
      <c r="K163">
        <f t="shared" si="38"/>
        <v>85.36672525636041</v>
      </c>
      <c r="M163" s="2">
        <v>5.70000000000001</v>
      </c>
      <c r="N163">
        <f t="shared" si="43"/>
        <v>28435.61632942111</v>
      </c>
      <c r="O163">
        <f t="shared" si="39"/>
        <v>28435.934639307296</v>
      </c>
      <c r="P163">
        <f t="shared" si="44"/>
        <v>-0.0033586078515339224</v>
      </c>
      <c r="Q163">
        <f t="shared" si="45"/>
        <v>0</v>
      </c>
      <c r="R163">
        <f t="shared" si="46"/>
        <v>1.1195359505113074E-05</v>
      </c>
      <c r="S163">
        <f t="shared" si="40"/>
        <v>0.030029234545640632</v>
      </c>
      <c r="U163">
        <f t="shared" si="41"/>
        <v>0.23715977663072613</v>
      </c>
      <c r="V163">
        <f t="shared" si="42"/>
        <v>2.8935810143801217</v>
      </c>
      <c r="W163">
        <f t="shared" si="33"/>
        <v>0.013742168503584295</v>
      </c>
    </row>
    <row r="164" spans="1:23" ht="12.75">
      <c r="A164">
        <v>10.8</v>
      </c>
      <c r="B164">
        <f t="shared" si="35"/>
        <v>-76.13838081486071</v>
      </c>
      <c r="C164">
        <f t="shared" si="38"/>
        <v>-29.001141619323672</v>
      </c>
      <c r="D164">
        <f t="shared" si="38"/>
        <v>-12.497356925052948</v>
      </c>
      <c r="E164">
        <f t="shared" si="38"/>
        <v>-2.194589731141071</v>
      </c>
      <c r="F164">
        <f t="shared" si="38"/>
        <v>4.504936979955875</v>
      </c>
      <c r="G164">
        <f t="shared" si="38"/>
        <v>8.809002493102922</v>
      </c>
      <c r="H164">
        <f t="shared" si="38"/>
        <v>15.87465820616623</v>
      </c>
      <c r="I164">
        <f t="shared" si="38"/>
        <v>24.043095662744598</v>
      </c>
      <c r="J164">
        <f t="shared" si="38"/>
        <v>43.314032350362716</v>
      </c>
      <c r="K164">
        <f t="shared" si="38"/>
        <v>86.9558604921047</v>
      </c>
      <c r="M164" s="2">
        <v>5.75000000000001</v>
      </c>
      <c r="N164">
        <f t="shared" si="43"/>
        <v>31425.866398672046</v>
      </c>
      <c r="O164">
        <f t="shared" si="39"/>
        <v>31426.18470855823</v>
      </c>
      <c r="P164">
        <f t="shared" si="44"/>
        <v>-0.0030389972942621167</v>
      </c>
      <c r="Q164">
        <f t="shared" si="45"/>
        <v>0</v>
      </c>
      <c r="R164">
        <f t="shared" si="46"/>
        <v>1.0129990980873722E-05</v>
      </c>
      <c r="S164">
        <f t="shared" si="40"/>
        <v>0.029473137609610244</v>
      </c>
      <c r="U164">
        <f t="shared" si="41"/>
        <v>0.23862719508240413</v>
      </c>
      <c r="V164">
        <f t="shared" si="42"/>
        <v>2.9581551954355954</v>
      </c>
      <c r="W164">
        <f t="shared" si="33"/>
        <v>0.013156016034344254</v>
      </c>
    </row>
    <row r="165" spans="1:23" ht="12.75">
      <c r="A165">
        <v>11</v>
      </c>
      <c r="B165">
        <f t="shared" si="35"/>
        <v>-77.7151389909596</v>
      </c>
      <c r="C165">
        <f t="shared" si="38"/>
        <v>-29.610311916815725</v>
      </c>
      <c r="D165">
        <f t="shared" si="38"/>
        <v>-12.766329937106395</v>
      </c>
      <c r="E165">
        <f t="shared" si="38"/>
        <v>-2.253392701688571</v>
      </c>
      <c r="F165">
        <f t="shared" si="38"/>
        <v>4.575984147975585</v>
      </c>
      <c r="G165">
        <f t="shared" si="38"/>
        <v>8.96031702379538</v>
      </c>
      <c r="H165">
        <f t="shared" si="38"/>
        <v>16.155884480992093</v>
      </c>
      <c r="I165">
        <f t="shared" si="38"/>
        <v>24.474034008362374</v>
      </c>
      <c r="J165">
        <f t="shared" si="38"/>
        <v>44.09886482060373</v>
      </c>
      <c r="K165">
        <f t="shared" si="38"/>
        <v>88.54488573597303</v>
      </c>
      <c r="M165" s="2">
        <v>5.80000000000001</v>
      </c>
      <c r="N165">
        <f t="shared" si="43"/>
        <v>34730.60046528757</v>
      </c>
      <c r="O165">
        <f t="shared" si="39"/>
        <v>34730.918775173755</v>
      </c>
      <c r="P165">
        <f t="shared" si="44"/>
        <v>-0.0027498011159559454</v>
      </c>
      <c r="Q165">
        <f t="shared" si="45"/>
        <v>0</v>
      </c>
      <c r="R165">
        <f t="shared" si="46"/>
        <v>9.16600371985315E-06</v>
      </c>
      <c r="S165">
        <f t="shared" si="40"/>
        <v>0.028937262380344605</v>
      </c>
      <c r="U165">
        <f t="shared" si="41"/>
        <v>0.24007651778743583</v>
      </c>
      <c r="V165">
        <f t="shared" si="42"/>
        <v>3.023007379089584</v>
      </c>
      <c r="W165">
        <f t="shared" si="33"/>
        <v>0.012604147820034006</v>
      </c>
    </row>
    <row r="166" spans="1:23" ht="12.75">
      <c r="A166">
        <v>11.2</v>
      </c>
      <c r="B166">
        <f t="shared" si="35"/>
        <v>-79.2920235035685</v>
      </c>
      <c r="C166">
        <f t="shared" si="38"/>
        <v>-30.219607053954906</v>
      </c>
      <c r="D166">
        <f t="shared" si="38"/>
        <v>-13.035425352501552</v>
      </c>
      <c r="E166">
        <f t="shared" si="38"/>
        <v>-2.312313412162024</v>
      </c>
      <c r="F166">
        <f t="shared" si="38"/>
        <v>4.646917977953796</v>
      </c>
      <c r="G166">
        <f t="shared" si="38"/>
        <v>9.111520325383477</v>
      </c>
      <c r="H166">
        <f t="shared" si="38"/>
        <v>16.437001577327372</v>
      </c>
      <c r="I166">
        <f t="shared" si="38"/>
        <v>24.904864378753224</v>
      </c>
      <c r="J166">
        <f t="shared" si="38"/>
        <v>44.88359049909756</v>
      </c>
      <c r="K166">
        <f t="shared" si="38"/>
        <v>90.13380496630319</v>
      </c>
      <c r="M166" s="2">
        <v>5.85000000000001</v>
      </c>
      <c r="N166">
        <f t="shared" si="43"/>
        <v>38382.89309999069</v>
      </c>
      <c r="O166">
        <f t="shared" si="39"/>
        <v>38383.21140987687</v>
      </c>
      <c r="P166">
        <f t="shared" si="44"/>
        <v>-0.002488125112167429</v>
      </c>
      <c r="Q166">
        <f t="shared" si="45"/>
        <v>0</v>
      </c>
      <c r="R166">
        <f t="shared" si="46"/>
        <v>8.293750373891429E-06</v>
      </c>
      <c r="S166">
        <f t="shared" si="40"/>
        <v>0.028420525552124164</v>
      </c>
      <c r="U166">
        <f t="shared" si="41"/>
        <v>0.24150829092569281</v>
      </c>
      <c r="V166">
        <f t="shared" si="42"/>
        <v>3.0881352870129084</v>
      </c>
      <c r="W166">
        <f t="shared" si="33"/>
        <v>0.0120840295554337</v>
      </c>
    </row>
    <row r="167" spans="1:23" ht="12.75">
      <c r="A167">
        <v>11.4</v>
      </c>
      <c r="B167">
        <f t="shared" si="35"/>
        <v>-80.86902946492862</v>
      </c>
      <c r="C167">
        <f t="shared" si="38"/>
        <v>-30.829022228763534</v>
      </c>
      <c r="D167">
        <f t="shared" si="38"/>
        <v>-13.304638507822657</v>
      </c>
      <c r="E167">
        <f t="shared" si="38"/>
        <v>-2.371347460676975</v>
      </c>
      <c r="F167">
        <f t="shared" si="38"/>
        <v>4.717742629441423</v>
      </c>
      <c r="G167">
        <f t="shared" si="38"/>
        <v>9.262616442902479</v>
      </c>
      <c r="H167">
        <f t="shared" si="38"/>
        <v>16.718013429857372</v>
      </c>
      <c r="I167">
        <f t="shared" si="38"/>
        <v>25.335590644313463</v>
      </c>
      <c r="J167">
        <f t="shared" si="38"/>
        <v>45.66821319334463</v>
      </c>
      <c r="K167">
        <f t="shared" si="38"/>
        <v>91.72262194942023</v>
      </c>
      <c r="M167" s="2">
        <v>5.90000000000001</v>
      </c>
      <c r="N167">
        <f t="shared" si="43"/>
        <v>42419.29735647208</v>
      </c>
      <c r="O167">
        <f t="shared" si="39"/>
        <v>42419.615666358266</v>
      </c>
      <c r="P167">
        <f t="shared" si="44"/>
        <v>-0.0022513504791329556</v>
      </c>
      <c r="Q167">
        <f t="shared" si="45"/>
        <v>0</v>
      </c>
      <c r="R167">
        <f t="shared" si="46"/>
        <v>7.504501597109852E-06</v>
      </c>
      <c r="S167">
        <f t="shared" si="40"/>
        <v>0.027921919840683394</v>
      </c>
      <c r="U167">
        <f t="shared" si="41"/>
        <v>0.2429230347874255</v>
      </c>
      <c r="V167">
        <f t="shared" si="42"/>
        <v>3.1535367065383535</v>
      </c>
      <c r="W167">
        <f t="shared" si="33"/>
        <v>0.011593351985982178</v>
      </c>
    </row>
    <row r="168" spans="1:23" ht="12.75">
      <c r="A168">
        <v>11.6</v>
      </c>
      <c r="B168">
        <f t="shared" si="35"/>
        <v>-82.4461522655561</v>
      </c>
      <c r="C168">
        <f t="shared" si="38"/>
        <v>-31.438552911107195</v>
      </c>
      <c r="D168">
        <f t="shared" si="38"/>
        <v>-13.573965001185261</v>
      </c>
      <c r="E168">
        <f t="shared" si="38"/>
        <v>-2.430490687682511</v>
      </c>
      <c r="F168">
        <f t="shared" si="38"/>
        <v>4.788462037123764</v>
      </c>
      <c r="G168">
        <f t="shared" si="38"/>
        <v>9.413609204665658</v>
      </c>
      <c r="H168">
        <f t="shared" si="38"/>
        <v>16.998923764323617</v>
      </c>
      <c r="I168">
        <f t="shared" si="38"/>
        <v>25.766216470995367</v>
      </c>
      <c r="J168">
        <f t="shared" si="38"/>
        <v>46.45273651078052</v>
      </c>
      <c r="K168">
        <f t="shared" si="38"/>
        <v>93.311340254439</v>
      </c>
      <c r="M168" s="2">
        <v>5.95000000000001</v>
      </c>
      <c r="N168">
        <f t="shared" si="43"/>
        <v>46880.21060663779</v>
      </c>
      <c r="O168">
        <f t="shared" si="39"/>
        <v>46880.528916523974</v>
      </c>
      <c r="P168">
        <f t="shared" si="44"/>
        <v>-0.002037107609428497</v>
      </c>
      <c r="Q168">
        <f t="shared" si="45"/>
        <v>0</v>
      </c>
      <c r="R168">
        <f t="shared" si="46"/>
        <v>6.79035869809499E-06</v>
      </c>
      <c r="S168">
        <f t="shared" si="40"/>
        <v>0.027440507429637127</v>
      </c>
      <c r="U168">
        <f t="shared" si="41"/>
        <v>0.24432124543072176</v>
      </c>
      <c r="V168">
        <f t="shared" si="42"/>
        <v>3.219209487648726</v>
      </c>
      <c r="W168">
        <f t="shared" si="33"/>
        <v>0.011130007706997581</v>
      </c>
    </row>
    <row r="169" spans="1:23" ht="12.75">
      <c r="A169">
        <v>11.8</v>
      </c>
      <c r="B169">
        <f t="shared" si="35"/>
        <v>-84.0233875535109</v>
      </c>
      <c r="C169">
        <f t="shared" si="38"/>
        <v>-32.048194822555224</v>
      </c>
      <c r="D169">
        <f t="shared" si="38"/>
        <v>-13.843400673038452</v>
      </c>
      <c r="E169">
        <f t="shared" si="38"/>
        <v>-2.489739158493334</v>
      </c>
      <c r="F169">
        <f t="shared" si="38"/>
        <v>4.859079926742356</v>
      </c>
      <c r="G169">
        <f t="shared" si="38"/>
        <v>9.564502237474885</v>
      </c>
      <c r="H169">
        <f t="shared" si="38"/>
        <v>17.279736112061002</v>
      </c>
      <c r="I169">
        <f t="shared" si="38"/>
        <v>26.19674533445738</v>
      </c>
      <c r="J169">
        <f t="shared" si="38"/>
        <v>47.237163872551626</v>
      </c>
      <c r="K169">
        <f t="shared" si="38"/>
        <v>94.89996326679638</v>
      </c>
      <c r="M169" s="2">
        <v>6.00000000000001</v>
      </c>
      <c r="N169">
        <f t="shared" si="43"/>
        <v>51810.27885108494</v>
      </c>
      <c r="O169">
        <f t="shared" si="39"/>
        <v>51810.59716097113</v>
      </c>
      <c r="P169">
        <f t="shared" si="44"/>
        <v>-0.0018432523806643794</v>
      </c>
      <c r="Q169">
        <f t="shared" si="45"/>
        <v>0</v>
      </c>
      <c r="R169">
        <f t="shared" si="46"/>
        <v>6.144174602214598E-06</v>
      </c>
      <c r="S169">
        <f t="shared" si="40"/>
        <v>0.026975414083372087</v>
      </c>
      <c r="U169">
        <f t="shared" si="41"/>
        <v>0.24570339620625217</v>
      </c>
      <c r="V169">
        <f t="shared" si="42"/>
        <v>3.285151540153019</v>
      </c>
      <c r="W169">
        <f t="shared" si="33"/>
        <v>0.010692070672304783</v>
      </c>
    </row>
    <row r="170" spans="1:23" ht="12.75">
      <c r="A170">
        <v>12</v>
      </c>
      <c r="B170">
        <f t="shared" si="35"/>
        <v>-85.60073121556066</v>
      </c>
      <c r="C170">
        <f t="shared" si="38"/>
        <v>-32.65794391807235</v>
      </c>
      <c r="D170">
        <f t="shared" si="38"/>
        <v>-14.112941588696925</v>
      </c>
      <c r="E170">
        <f t="shared" si="38"/>
        <v>-2.5490891473679027</v>
      </c>
      <c r="F170">
        <f t="shared" si="38"/>
        <v>4.92959982963209</v>
      </c>
      <c r="G170">
        <f t="shared" si="38"/>
        <v>9.715298980519727</v>
      </c>
      <c r="H170">
        <f t="shared" si="38"/>
        <v>17.560453823292214</v>
      </c>
      <c r="I170">
        <f t="shared" si="38"/>
        <v>26.627180533010858</v>
      </c>
      <c r="J170">
        <f t="shared" si="38"/>
        <v>48.02149852612504</v>
      </c>
      <c r="K170">
        <f t="shared" si="38"/>
        <v>96.48849420064256</v>
      </c>
      <c r="M170" s="2">
        <v>6.05000000000001</v>
      </c>
      <c r="N170">
        <f t="shared" si="43"/>
        <v>57258.84355128191</v>
      </c>
      <c r="O170">
        <f t="shared" si="39"/>
        <v>57259.1618611681</v>
      </c>
      <c r="P170">
        <f t="shared" si="44"/>
        <v>-0.001667844700090316</v>
      </c>
      <c r="Q170">
        <f t="shared" si="45"/>
        <v>0</v>
      </c>
      <c r="R170">
        <f t="shared" si="46"/>
        <v>5.559482333634386E-06</v>
      </c>
      <c r="S170">
        <f t="shared" si="40"/>
        <v>0.026525823848649224</v>
      </c>
      <c r="U170">
        <f t="shared" si="41"/>
        <v>0.24706993916198666</v>
      </c>
      <c r="V170">
        <f t="shared" si="42"/>
        <v>3.3513608310359193</v>
      </c>
      <c r="W170">
        <f t="shared" si="33"/>
        <v>0.010277778060387356</v>
      </c>
    </row>
    <row r="171" spans="1:23" ht="12.75">
      <c r="A171">
        <v>12.2</v>
      </c>
      <c r="B171">
        <f t="shared" si="35"/>
        <v>-87.17817936003603</v>
      </c>
      <c r="C171">
        <f t="shared" si="38"/>
        <v>-33.267796369345284</v>
      </c>
      <c r="D171">
        <f t="shared" si="38"/>
        <v>-14.382584022419149</v>
      </c>
      <c r="E171">
        <f t="shared" si="38"/>
        <v>-2.6085371229713306</v>
      </c>
      <c r="F171">
        <f t="shared" si="38"/>
        <v>5.000025096015645</v>
      </c>
      <c r="G171">
        <f t="shared" si="38"/>
        <v>9.866002698098521</v>
      </c>
      <c r="H171">
        <f t="shared" si="38"/>
        <v>17.84108007930481</v>
      </c>
      <c r="I171">
        <f t="shared" si="38"/>
        <v>27.057525199484235</v>
      </c>
      <c r="J171">
        <f t="shared" si="38"/>
        <v>48.80574355684933</v>
      </c>
      <c r="K171">
        <f t="shared" si="38"/>
        <v>98.07693611020481</v>
      </c>
      <c r="M171" s="2">
        <v>6.10000000000001</v>
      </c>
      <c r="N171">
        <f t="shared" si="43"/>
        <v>63280.43545549898</v>
      </c>
      <c r="O171">
        <f t="shared" si="39"/>
        <v>63280.75376538516</v>
      </c>
      <c r="P171">
        <f t="shared" si="44"/>
        <v>-0.001509129090526507</v>
      </c>
      <c r="Q171">
        <f t="shared" si="45"/>
        <v>0</v>
      </c>
      <c r="R171">
        <f t="shared" si="46"/>
        <v>5.030430301755023E-06</v>
      </c>
      <c r="S171">
        <f t="shared" si="40"/>
        <v>0.02609097427735989</v>
      </c>
      <c r="U171">
        <f t="shared" si="41"/>
        <v>0.24842130633916515</v>
      </c>
      <c r="V171">
        <f t="shared" si="42"/>
        <v>3.4178353819672993</v>
      </c>
      <c r="W171">
        <f t="shared" si="33"/>
        <v>0.009885514196282478</v>
      </c>
    </row>
    <row r="172" spans="1:23" ht="12.75">
      <c r="A172">
        <v>12.4</v>
      </c>
      <c r="B172">
        <f t="shared" si="35"/>
        <v>-88.75572830119816</v>
      </c>
      <c r="C172">
        <f t="shared" si="38"/>
        <v>-33.87774854957218</v>
      </c>
      <c r="D172">
        <f t="shared" si="38"/>
        <v>-14.652324442870233</v>
      </c>
      <c r="E172">
        <f t="shared" si="38"/>
        <v>-2.6680797350809375</v>
      </c>
      <c r="F172">
        <f t="shared" si="38"/>
        <v>5.070358907180593</v>
      </c>
      <c r="G172">
        <f t="shared" si="38"/>
        <v>10.016616491279182</v>
      </c>
      <c r="H172">
        <f t="shared" si="38"/>
        <v>18.121617903621832</v>
      </c>
      <c r="I172">
        <f t="shared" si="38"/>
        <v>27.487782312111285</v>
      </c>
      <c r="J172">
        <f t="shared" si="38"/>
        <v>49.589901898569124</v>
      </c>
      <c r="K172">
        <f t="shared" si="38"/>
        <v>99.66529190022396</v>
      </c>
      <c r="M172" s="2">
        <v>6.15000000000001</v>
      </c>
      <c r="N172">
        <f t="shared" si="43"/>
        <v>69935.32036086501</v>
      </c>
      <c r="O172">
        <f t="shared" si="39"/>
        <v>69935.63867075118</v>
      </c>
      <c r="P172">
        <f t="shared" si="44"/>
        <v>-0.001365517123439937</v>
      </c>
      <c r="Q172">
        <f t="shared" si="45"/>
        <v>0</v>
      </c>
      <c r="R172">
        <f t="shared" si="46"/>
        <v>4.55172374479979E-06</v>
      </c>
      <c r="S172">
        <f t="shared" si="40"/>
        <v>0.02567015211159602</v>
      </c>
      <c r="U172">
        <f t="shared" si="41"/>
        <v>0.2497579109695768</v>
      </c>
      <c r="V172">
        <f t="shared" si="42"/>
        <v>3.4845732669595444</v>
      </c>
      <c r="W172">
        <f t="shared" si="33"/>
        <v>0.00951379626980748</v>
      </c>
    </row>
    <row r="173" spans="1:23" ht="12.75">
      <c r="A173">
        <v>12.6</v>
      </c>
      <c r="B173">
        <f t="shared" si="35"/>
        <v>-90.3333745449606</v>
      </c>
      <c r="C173">
        <f t="shared" si="38"/>
        <v>-34.487797019563466</v>
      </c>
      <c r="D173">
        <f t="shared" si="38"/>
        <v>-14.92215949982749</v>
      </c>
      <c r="E173">
        <f t="shared" si="38"/>
        <v>-2.7277138024091534</v>
      </c>
      <c r="F173">
        <f t="shared" si="38"/>
        <v>5.14060428664996</v>
      </c>
      <c r="G173">
        <f t="shared" si="38"/>
        <v>10.167143308604068</v>
      </c>
      <c r="H173">
        <f t="shared" si="38"/>
        <v>18.402070172264054</v>
      </c>
      <c r="I173">
        <f t="shared" si="38"/>
        <v>27.917954704538378</v>
      </c>
      <c r="J173">
        <f t="shared" si="38"/>
        <v>50.37397634338477</v>
      </c>
      <c r="K173">
        <f t="shared" si="38"/>
        <v>101.25356433555328</v>
      </c>
      <c r="M173" s="2">
        <v>6.20000000000001</v>
      </c>
      <c r="N173">
        <f t="shared" si="43"/>
        <v>77290.10227372187</v>
      </c>
      <c r="O173">
        <f t="shared" si="39"/>
        <v>77290.42058360805</v>
      </c>
      <c r="P173">
        <f t="shared" si="44"/>
        <v>-0.0012355715234497644</v>
      </c>
      <c r="Q173">
        <f t="shared" si="45"/>
        <v>0</v>
      </c>
      <c r="R173">
        <f t="shared" si="46"/>
        <v>4.118571744832548E-06</v>
      </c>
      <c r="S173">
        <f t="shared" si="40"/>
        <v>0.02526268937966593</v>
      </c>
      <c r="U173">
        <f t="shared" si="41"/>
        <v>0.2510801485831266</v>
      </c>
      <c r="V173">
        <f t="shared" si="42"/>
        <v>3.5515726101616805</v>
      </c>
      <c r="W173">
        <f t="shared" si="33"/>
        <v>0.009161261626626576</v>
      </c>
    </row>
    <row r="174" spans="1:23" ht="12.75">
      <c r="A174">
        <v>12.8</v>
      </c>
      <c r="B174">
        <f t="shared" si="35"/>
        <v>-91.91111477582827</v>
      </c>
      <c r="C174">
        <f t="shared" si="38"/>
        <v>-35.0979385150208</v>
      </c>
      <c r="D174">
        <f t="shared" si="38"/>
        <v>-15.19208601200336</v>
      </c>
      <c r="E174">
        <f t="shared" si="38"/>
        <v>-2.7874363014329475</v>
      </c>
      <c r="F174">
        <f t="shared" si="38"/>
        <v>5.2107641104445275</v>
      </c>
      <c r="G174">
        <f t="shared" si="38"/>
        <v>10.317585955931458</v>
      </c>
      <c r="H174">
        <f t="shared" si="38"/>
        <v>18.682439623191176</v>
      </c>
      <c r="I174">
        <f t="shared" si="38"/>
        <v>28.3480450750349</v>
      </c>
      <c r="J174">
        <f t="shared" si="38"/>
        <v>51.15796955063889</v>
      </c>
      <c r="K174">
        <f t="shared" si="38"/>
        <v>102.84175604999938</v>
      </c>
      <c r="M174" s="2">
        <v>6.25000000000001</v>
      </c>
      <c r="N174">
        <f t="shared" si="43"/>
        <v>85418.39000490576</v>
      </c>
      <c r="O174">
        <f t="shared" si="39"/>
        <v>85418.70831479193</v>
      </c>
      <c r="P174">
        <f t="shared" si="44"/>
        <v>-0.0011179917852559467</v>
      </c>
      <c r="Q174">
        <f t="shared" si="45"/>
        <v>0</v>
      </c>
      <c r="R174">
        <f t="shared" si="46"/>
        <v>3.726639284186489E-06</v>
      </c>
      <c r="S174">
        <f t="shared" si="40"/>
        <v>0.02486795985810864</v>
      </c>
      <c r="U174">
        <f t="shared" si="41"/>
        <v>0.25238839803372226</v>
      </c>
      <c r="V174">
        <f t="shared" si="42"/>
        <v>3.6188315837802647</v>
      </c>
      <c r="W174">
        <f t="shared" si="33"/>
        <v>0.008826656439190755</v>
      </c>
    </row>
    <row r="175" spans="1:23" ht="12.75">
      <c r="A175">
        <v>13</v>
      </c>
      <c r="B175">
        <f t="shared" si="35"/>
        <v>-93.48894584492962</v>
      </c>
      <c r="C175">
        <f t="shared" si="38"/>
        <v>-35.70816993487626</v>
      </c>
      <c r="D175">
        <f t="shared" si="38"/>
        <v>-15.462100955874812</v>
      </c>
      <c r="E175">
        <f t="shared" si="38"/>
        <v>-2.8472443561315433</v>
      </c>
      <c r="F175">
        <f t="shared" si="38"/>
        <v>5.280841116523997</v>
      </c>
      <c r="G175">
        <f t="shared" si="38"/>
        <v>10.467947105495824</v>
      </c>
      <c r="H175">
        <f t="shared" si="38"/>
        <v>18.962728864999523</v>
      </c>
      <c r="I175">
        <f t="shared" si="38"/>
        <v>28.778055994981717</v>
      </c>
      <c r="J175">
        <f t="shared" si="38"/>
        <v>51.94188405520146</v>
      </c>
      <c r="K175">
        <f t="shared" si="38"/>
        <v>104.42986955447483</v>
      </c>
      <c r="M175" s="2">
        <v>6.30000000000001</v>
      </c>
      <c r="N175">
        <f t="shared" si="43"/>
        <v>94401.53387146695</v>
      </c>
      <c r="O175">
        <f t="shared" si="39"/>
        <v>94401.85218135313</v>
      </c>
      <c r="P175">
        <f t="shared" si="44"/>
        <v>-0.0010116011591072161</v>
      </c>
      <c r="Q175">
        <f t="shared" si="45"/>
        <v>0</v>
      </c>
      <c r="R175">
        <f t="shared" si="46"/>
        <v>3.3720038636907204E-06</v>
      </c>
      <c r="S175">
        <f t="shared" si="40"/>
        <v>0.02448537586029159</v>
      </c>
      <c r="U175">
        <f t="shared" si="41"/>
        <v>0.2536830224506817</v>
      </c>
      <c r="V175">
        <f t="shared" si="42"/>
        <v>3.686348406117862</v>
      </c>
      <c r="W175">
        <f t="shared" si="33"/>
        <v>0.008508825590583942</v>
      </c>
    </row>
    <row r="176" spans="1:23" ht="12.75">
      <c r="A176">
        <v>13.2</v>
      </c>
      <c r="B176">
        <f t="shared" si="35"/>
        <v>-95.06686475903561</v>
      </c>
      <c r="C176">
        <f t="shared" si="38"/>
        <v>-36.3184883305875</v>
      </c>
      <c r="D176">
        <f t="shared" si="38"/>
        <v>-15.732201455421059</v>
      </c>
      <c r="E176">
        <f t="shared" si="38"/>
        <v>-2.907135228545237</v>
      </c>
      <c r="F176">
        <f t="shared" si="38"/>
        <v>5.350837913484687</v>
      </c>
      <c r="G176">
        <f t="shared" si="38"/>
        <v>10.618229304260211</v>
      </c>
      <c r="H176">
        <f t="shared" si="38"/>
        <v>19.242940384945392</v>
      </c>
      <c r="I176">
        <f t="shared" si="38"/>
        <v>29.2079899167046</v>
      </c>
      <c r="J176">
        <f t="shared" si="38"/>
        <v>52.725722275118834</v>
      </c>
      <c r="K176">
        <f t="shared" si="38"/>
        <v>106.01790724452727</v>
      </c>
      <c r="M176" s="2">
        <v>6.35000000000001</v>
      </c>
      <c r="N176">
        <f t="shared" si="43"/>
        <v>104329.43987798593</v>
      </c>
      <c r="O176">
        <f t="shared" si="39"/>
        <v>104329.75818787211</v>
      </c>
      <c r="P176">
        <f t="shared" si="44"/>
        <v>-0.000915334874609277</v>
      </c>
      <c r="Q176">
        <f t="shared" si="45"/>
        <v>0</v>
      </c>
      <c r="R176">
        <f t="shared" si="46"/>
        <v>3.05111624869759E-06</v>
      </c>
      <c r="S176">
        <f t="shared" si="40"/>
        <v>0.024114385316953837</v>
      </c>
      <c r="U176">
        <f t="shared" si="41"/>
        <v>0.2549643701221254</v>
      </c>
      <c r="V176">
        <f t="shared" si="42"/>
        <v>3.754121339720745</v>
      </c>
      <c r="W176">
        <f t="shared" si="33"/>
        <v>0.00820670362650476</v>
      </c>
    </row>
    <row r="177" spans="1:23" ht="12.75">
      <c r="A177">
        <v>13.4</v>
      </c>
      <c r="B177">
        <f t="shared" si="35"/>
        <v>-96.6448686704682</v>
      </c>
      <c r="C177">
        <f t="shared" si="38"/>
        <v>-36.92889089629624</v>
      </c>
      <c r="D177">
        <f t="shared" si="38"/>
        <v>-16.002384772682408</v>
      </c>
      <c r="E177">
        <f t="shared" si="38"/>
        <v>-2.9671063100777086</v>
      </c>
      <c r="F177">
        <f t="shared" si="38"/>
        <v>5.420756988582905</v>
      </c>
      <c r="G177">
        <f t="shared" si="38"/>
        <v>10.768434981626026</v>
      </c>
      <c r="H177">
        <f t="shared" si="38"/>
        <v>19.523076556355893</v>
      </c>
      <c r="I177">
        <f t="shared" si="38"/>
        <v>29.637849180712365</v>
      </c>
      <c r="J177">
        <f t="shared" si="38"/>
        <v>53.50948651868381</v>
      </c>
      <c r="K177">
        <f t="shared" si="38"/>
        <v>107.6058714073</v>
      </c>
      <c r="M177" s="2">
        <v>6.40000000000001</v>
      </c>
      <c r="N177">
        <f t="shared" si="43"/>
        <v>115301.46952608474</v>
      </c>
      <c r="O177">
        <f t="shared" si="39"/>
        <v>115301.78783597091</v>
      </c>
      <c r="P177">
        <f t="shared" si="44"/>
        <v>-0.0008282294850578978</v>
      </c>
      <c r="Q177">
        <f t="shared" si="45"/>
        <v>0</v>
      </c>
      <c r="R177">
        <f t="shared" si="46"/>
        <v>2.7607649501929927E-06</v>
      </c>
      <c r="S177">
        <f t="shared" si="40"/>
        <v>0.023754469118193334</v>
      </c>
      <c r="U177">
        <f t="shared" si="41"/>
        <v>0.2562327753161689</v>
      </c>
      <c r="V177">
        <f t="shared" si="42"/>
        <v>3.8221486896281696</v>
      </c>
      <c r="W177">
        <f t="shared" si="33"/>
        <v>0.007919306649604751</v>
      </c>
    </row>
    <row r="178" spans="1:23" ht="12.75">
      <c r="A178">
        <v>13.6</v>
      </c>
      <c r="B178">
        <f t="shared" si="35"/>
        <v>-98.22295486781356</v>
      </c>
      <c r="C178">
        <f t="shared" si="38"/>
        <v>-37.53937495976799</v>
      </c>
      <c r="D178">
        <f t="shared" si="38"/>
        <v>-16.27264829906253</v>
      </c>
      <c r="E178">
        <f t="shared" si="38"/>
        <v>-3.027155113472654</v>
      </c>
      <c r="F178">
        <f t="shared" si="38"/>
        <v>5.490600715145751</v>
      </c>
      <c r="G178">
        <f t="shared" si="38"/>
        <v>10.918566456558684</v>
      </c>
      <c r="H178">
        <f t="shared" si="38"/>
        <v>19.803139645482474</v>
      </c>
      <c r="I178">
        <f t="shared" si="38"/>
        <v>30.067636022393085</v>
      </c>
      <c r="J178">
        <f t="shared" si="38"/>
        <v>54.293178990979044</v>
      </c>
      <c r="K178">
        <f t="shared" si="38"/>
        <v>109.19376422797579</v>
      </c>
      <c r="M178" s="2">
        <v>6.45000000000001</v>
      </c>
      <c r="N178">
        <f t="shared" si="43"/>
        <v>127427.43425773304</v>
      </c>
      <c r="O178">
        <f t="shared" si="39"/>
        <v>127427.75256761922</v>
      </c>
      <c r="P178">
        <f t="shared" si="44"/>
        <v>-0.0007494132256880233</v>
      </c>
      <c r="Q178">
        <f t="shared" si="45"/>
        <v>0</v>
      </c>
      <c r="R178">
        <f t="shared" si="46"/>
        <v>2.4980440856267444E-06</v>
      </c>
      <c r="S178">
        <f t="shared" si="40"/>
        <v>0.023405138689984607</v>
      </c>
      <c r="U178">
        <f t="shared" si="41"/>
        <v>0.2574885590451529</v>
      </c>
      <c r="V178">
        <f t="shared" si="42"/>
        <v>3.890428801716191</v>
      </c>
      <c r="W178">
        <f t="shared" si="33"/>
        <v>0.007645725046688293</v>
      </c>
    </row>
    <row r="179" spans="1:23" ht="12.75">
      <c r="A179">
        <v>13.8</v>
      </c>
      <c r="B179">
        <f t="shared" si="35"/>
        <v>-99.80112076736485</v>
      </c>
      <c r="C179">
        <f t="shared" si="38"/>
        <v>-38.14993797403972</v>
      </c>
      <c r="D179">
        <f t="shared" si="38"/>
        <v>-16.542989547305133</v>
      </c>
      <c r="E179">
        <f t="shared" si="38"/>
        <v>-3.08727926540297</v>
      </c>
      <c r="F179">
        <f t="shared" si="38"/>
        <v>5.5603713594246855</v>
      </c>
      <c r="G179">
        <f t="shared" si="38"/>
        <v>11.068625944181445</v>
      </c>
      <c r="H179">
        <f t="shared" si="38"/>
        <v>20.083131817846787</v>
      </c>
      <c r="I179">
        <f t="shared" si="38"/>
        <v>30.497352578216557</v>
      </c>
      <c r="J179">
        <f t="shared" si="38"/>
        <v>55.07680179993987</v>
      </c>
      <c r="K179">
        <f t="shared" si="38"/>
        <v>110.78158779574879</v>
      </c>
      <c r="M179" s="2">
        <v>6.50000000000001</v>
      </c>
      <c r="N179">
        <f t="shared" si="43"/>
        <v>140828.69448506742</v>
      </c>
      <c r="O179">
        <f t="shared" si="39"/>
        <v>140829.0127949536</v>
      </c>
      <c r="P179">
        <f t="shared" si="44"/>
        <v>-0.0006780972893710591</v>
      </c>
      <c r="Q179">
        <f t="shared" si="45"/>
        <v>0</v>
      </c>
      <c r="R179">
        <f t="shared" si="46"/>
        <v>2.2603242979035306E-06</v>
      </c>
      <c r="S179">
        <f t="shared" si="40"/>
        <v>0.0230659337814341</v>
      </c>
      <c r="U179">
        <f t="shared" si="41"/>
        <v>0.2587320297776394</v>
      </c>
      <c r="V179">
        <f t="shared" si="42"/>
        <v>3.958960061129621</v>
      </c>
      <c r="W179">
        <f t="shared" si="33"/>
        <v>0.007385116953271936</v>
      </c>
    </row>
    <row r="180" spans="1:23" ht="12.75">
      <c r="A180">
        <v>14</v>
      </c>
      <c r="B180">
        <f t="shared" si="35"/>
        <v>-101.37936390522584</v>
      </c>
      <c r="C180">
        <f t="shared" si="38"/>
        <v>-38.76057750971004</v>
      </c>
      <c r="D180">
        <f t="shared" si="38"/>
        <v>-16.8134061440831</v>
      </c>
      <c r="E180">
        <f t="shared" si="38"/>
        <v>-3.1474764996171984</v>
      </c>
      <c r="F180">
        <f t="shared" si="38"/>
        <v>5.630071086941337</v>
      </c>
      <c r="G180">
        <f t="shared" si="38"/>
        <v>11.218615561884333</v>
      </c>
      <c r="H180">
        <f t="shared" si="38"/>
        <v>20.363055144123184</v>
      </c>
      <c r="I180">
        <f t="shared" si="38"/>
        <v>30.92700089148582</v>
      </c>
      <c r="J180">
        <f t="shared" si="38"/>
        <v>55.86035696197831</v>
      </c>
      <c r="K180">
        <f t="shared" si="38"/>
        <v>112.36934410936527</v>
      </c>
      <c r="M180" s="2">
        <v>6.55000000000001</v>
      </c>
      <c r="N180">
        <f t="shared" si="43"/>
        <v>155639.37420618688</v>
      </c>
      <c r="O180">
        <f t="shared" si="39"/>
        <v>155639.69251607306</v>
      </c>
      <c r="P180">
        <f t="shared" si="44"/>
        <v>-0.0006135679324691092</v>
      </c>
      <c r="Q180">
        <f t="shared" si="45"/>
        <v>0</v>
      </c>
      <c r="R180">
        <f t="shared" si="46"/>
        <v>2.045226441563697E-06</v>
      </c>
      <c r="S180">
        <f t="shared" si="40"/>
        <v>0.022736420441699334</v>
      </c>
      <c r="U180">
        <f t="shared" si="41"/>
        <v>0.2599634841024453</v>
      </c>
      <c r="V180">
        <f t="shared" si="42"/>
        <v>4.02774089079619</v>
      </c>
      <c r="W180">
        <f t="shared" si="33"/>
        <v>0.007136702372049309</v>
      </c>
    </row>
    <row r="181" spans="1:23" ht="12.75">
      <c r="A181">
        <v>14.2</v>
      </c>
      <c r="B181">
        <f t="shared" si="35"/>
        <v>-102.95768193001598</v>
      </c>
      <c r="C181">
        <f t="shared" si="38"/>
        <v>-39.37129124781349</v>
      </c>
      <c r="D181">
        <f t="shared" si="38"/>
        <v>-17.08389582314498</v>
      </c>
      <c r="E181">
        <f t="shared" si="38"/>
        <v>-3.2077446505937077</v>
      </c>
      <c r="F181">
        <f t="shared" si="38"/>
        <v>5.699701968370085</v>
      </c>
      <c r="G181">
        <f t="shared" si="38"/>
        <v>11.368537334990345</v>
      </c>
      <c r="H181">
        <f t="shared" si="38"/>
        <v>20.642911605598126</v>
      </c>
      <c r="I181">
        <f t="shared" si="38"/>
        <v>31.35658291767674</v>
      </c>
      <c r="J181">
        <f t="shared" si="38"/>
        <v>56.64384640720604</v>
      </c>
      <c r="K181">
        <f t="shared" si="38"/>
        <v>113.95703508227078</v>
      </c>
      <c r="M181" s="2">
        <v>6.60000000000001</v>
      </c>
      <c r="N181">
        <f t="shared" si="43"/>
        <v>172007.70336320688</v>
      </c>
      <c r="O181">
        <f t="shared" si="39"/>
        <v>172008.02167309306</v>
      </c>
      <c r="P181">
        <f t="shared" si="44"/>
        <v>-0.0005551793318590241</v>
      </c>
      <c r="Q181">
        <f t="shared" si="45"/>
        <v>0</v>
      </c>
      <c r="R181">
        <f t="shared" si="46"/>
        <v>1.8505977728634138E-06</v>
      </c>
      <c r="S181">
        <f t="shared" si="40"/>
        <v>0.022416189167872583</v>
      </c>
      <c r="U181">
        <f t="shared" si="41"/>
        <v>0.26118320734857997</v>
      </c>
      <c r="V181">
        <f t="shared" si="42"/>
        <v>4.096769750017503</v>
      </c>
      <c r="W181">
        <f t="shared" si="33"/>
        <v>0.006899757872202598</v>
      </c>
    </row>
    <row r="182" spans="1:23" ht="12.75">
      <c r="A182">
        <v>14.4</v>
      </c>
      <c r="B182">
        <f t="shared" si="35"/>
        <v>-104.53607259612195</v>
      </c>
      <c r="C182">
        <f t="shared" si="38"/>
        <v>-39.98207697322686</v>
      </c>
      <c r="D182">
        <f t="shared" si="38"/>
        <v>-17.354456418969146</v>
      </c>
      <c r="E182">
        <f t="shared" si="38"/>
        <v>-3.268081647658122</v>
      </c>
      <c r="F182">
        <f t="shared" si="38"/>
        <v>5.769265984997373</v>
      </c>
      <c r="G182">
        <f t="shared" si="38"/>
        <v>11.518393202016888</v>
      </c>
      <c r="H182">
        <f t="shared" si="38"/>
        <v>20.922703099242206</v>
      </c>
      <c r="I182">
        <f t="shared" si="38"/>
        <v>31.786100529400404</v>
      </c>
      <c r="J182">
        <f t="shared" si="38"/>
        <v>57.42727198428997</v>
      </c>
      <c r="K182">
        <f t="shared" si="38"/>
        <v>115.54466254739569</v>
      </c>
      <c r="M182" s="2">
        <v>6.65000000000001</v>
      </c>
      <c r="N182">
        <f t="shared" si="43"/>
        <v>190097.5013773405</v>
      </c>
      <c r="O182">
        <f t="shared" si="39"/>
        <v>190097.81968722667</v>
      </c>
      <c r="P182">
        <f t="shared" si="44"/>
        <v>-0.0005023471216534259</v>
      </c>
      <c r="Q182">
        <f t="shared" si="45"/>
        <v>0</v>
      </c>
      <c r="R182">
        <f t="shared" si="46"/>
        <v>1.6744904055114197E-06</v>
      </c>
      <c r="S182">
        <f t="shared" si="40"/>
        <v>0.022104853207207686</v>
      </c>
      <c r="U182">
        <f t="shared" si="41"/>
        <v>0.26239147416459446</v>
      </c>
      <c r="V182">
        <f t="shared" si="42"/>
        <v>4.166045133131784</v>
      </c>
      <c r="W182">
        <f t="shared" si="33"/>
        <v>0.006673611805487722</v>
      </c>
    </row>
    <row r="183" spans="1:23" ht="12.75">
      <c r="A183">
        <v>14.6</v>
      </c>
      <c r="B183">
        <f t="shared" si="35"/>
        <v>-106.11453375744809</v>
      </c>
      <c r="C183">
        <f t="shared" si="38"/>
        <v>-40.592932568560094</v>
      </c>
      <c r="D183">
        <f t="shared" si="38"/>
        <v>-17.62508586088121</v>
      </c>
      <c r="E183">
        <f t="shared" si="38"/>
        <v>-3.328485509523997</v>
      </c>
      <c r="F183">
        <f t="shared" si="38"/>
        <v>5.838765033793803</v>
      </c>
      <c r="G183">
        <f t="shared" si="38"/>
        <v>11.668185019566646</v>
      </c>
      <c r="H183">
        <f t="shared" si="38"/>
        <v>21.202431442427557</v>
      </c>
      <c r="I183">
        <f t="shared" si="38"/>
        <v>32.215555521019915</v>
      </c>
      <c r="J183">
        <f t="shared" si="38"/>
        <v>58.21063546497097</v>
      </c>
      <c r="K183">
        <f t="shared" si="38"/>
        <v>117.13222826161036</v>
      </c>
      <c r="M183" s="2">
        <v>6.70000000000001</v>
      </c>
      <c r="N183">
        <f t="shared" si="43"/>
        <v>210089.8167087292</v>
      </c>
      <c r="O183">
        <f t="shared" si="39"/>
        <v>210090.13501861537</v>
      </c>
      <c r="P183">
        <f t="shared" si="44"/>
        <v>-0.00045454254494550517</v>
      </c>
      <c r="Q183">
        <f t="shared" si="45"/>
        <v>0</v>
      </c>
      <c r="R183">
        <f t="shared" si="46"/>
        <v>1.5151418164850172E-06</v>
      </c>
      <c r="S183">
        <f t="shared" si="40"/>
        <v>0.02180204699888977</v>
      </c>
      <c r="U183">
        <f t="shared" si="41"/>
        <v>0.263588549060521</v>
      </c>
      <c r="V183">
        <f t="shared" si="42"/>
        <v>4.235565568243787</v>
      </c>
      <c r="W183">
        <f t="shared" si="33"/>
        <v>0.006457639982803459</v>
      </c>
    </row>
    <row r="184" spans="1:23" ht="12.75">
      <c r="A184">
        <v>14.8</v>
      </c>
      <c r="B184">
        <f t="shared" si="35"/>
        <v>-107.69306336162148</v>
      </c>
      <c r="C184">
        <f t="shared" si="38"/>
        <v>-41.20385600849021</v>
      </c>
      <c r="D184">
        <f t="shared" si="38"/>
        <v>-17.895782167594742</v>
      </c>
      <c r="E184">
        <f t="shared" si="38"/>
        <v>-3.38895433922073</v>
      </c>
      <c r="F184">
        <f t="shared" si="38"/>
        <v>5.908200932131502</v>
      </c>
      <c r="G184">
        <f t="shared" si="38"/>
        <v>11.817914566878775</v>
      </c>
      <c r="H184">
        <f t="shared" si="38"/>
        <v>21.48209837731984</v>
      </c>
      <c r="I184">
        <f t="shared" si="38"/>
        <v>32.64494961295011</v>
      </c>
      <c r="J184">
        <f aca="true" t="shared" si="47" ref="C184:K185">IF((PI()*$A184-J$27)/SIN(J$27)&gt;0,1/PI()*(LN((PI()*$A184-J$27)/SIN(J$27))+(PI()*$A184-J$27)/SIN(J$27)*COS(J$27)))</f>
        <v>58.99393854827363</v>
      </c>
      <c r="K184">
        <f t="shared" si="47"/>
        <v>118.71973390987586</v>
      </c>
      <c r="M184" s="2">
        <v>6.75000000000001</v>
      </c>
      <c r="N184">
        <f t="shared" si="43"/>
        <v>232184.7388502836</v>
      </c>
      <c r="O184">
        <f t="shared" si="39"/>
        <v>232185.0571601698</v>
      </c>
      <c r="P184">
        <f t="shared" si="44"/>
        <v>-0.00041128716205734533</v>
      </c>
      <c r="Q184">
        <f t="shared" si="45"/>
        <v>0</v>
      </c>
      <c r="R184">
        <f t="shared" si="46"/>
        <v>1.3709572068578179E-06</v>
      </c>
      <c r="S184">
        <f t="shared" si="40"/>
        <v>0.021507424742148014</v>
      </c>
      <c r="U184">
        <f t="shared" si="41"/>
        <v>0.264774686915299</v>
      </c>
      <c r="V184">
        <f t="shared" si="42"/>
        <v>4.305329616017638</v>
      </c>
      <c r="W184">
        <f t="shared" si="33"/>
        <v>0.006251261761708502</v>
      </c>
    </row>
    <row r="185" spans="1:23" ht="12.75">
      <c r="A185">
        <v>15</v>
      </c>
      <c r="B185">
        <f t="shared" si="35"/>
        <v>-109.27165944461282</v>
      </c>
      <c r="C185">
        <f t="shared" si="47"/>
        <v>-41.81484535449979</v>
      </c>
      <c r="D185">
        <f t="shared" si="47"/>
        <v>-18.166543442139126</v>
      </c>
      <c r="E185">
        <f t="shared" si="47"/>
        <v>-3.4494863193761924</v>
      </c>
      <c r="F185">
        <f t="shared" si="47"/>
        <v>5.977575422176123</v>
      </c>
      <c r="G185">
        <f t="shared" si="47"/>
        <v>11.967583550068342</v>
      </c>
      <c r="H185">
        <f t="shared" si="47"/>
        <v>21.7617055749714</v>
      </c>
      <c r="I185">
        <f t="shared" si="47"/>
        <v>33.07428445566587</v>
      </c>
      <c r="J185">
        <f t="shared" si="47"/>
        <v>59.77718286443188</v>
      </c>
      <c r="K185">
        <f t="shared" si="47"/>
        <v>120.30718110911562</v>
      </c>
      <c r="M185" s="2">
        <v>6.80000000000001</v>
      </c>
      <c r="N185">
        <f t="shared" si="43"/>
        <v>256603.40089058093</v>
      </c>
      <c r="O185">
        <f t="shared" si="39"/>
        <v>256603.7192004671</v>
      </c>
      <c r="P185">
        <f t="shared" si="44"/>
        <v>-0.00037214806233916637</v>
      </c>
      <c r="Q185">
        <f t="shared" si="45"/>
        <v>0</v>
      </c>
      <c r="R185">
        <f t="shared" si="46"/>
        <v>1.2404935411305547E-06</v>
      </c>
      <c r="S185">
        <f t="shared" si="40"/>
        <v>0.021220659078919377</v>
      </c>
      <c r="U185">
        <f t="shared" si="41"/>
        <v>0.265950133452318</v>
      </c>
      <c r="V185">
        <f t="shared" si="42"/>
        <v>4.375335868528671</v>
      </c>
      <c r="W185">
        <f t="shared" si="33"/>
        <v>0.006053936501221686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2001-07-30T15:26:32Z</dcterms:created>
  <dcterms:modified xsi:type="dcterms:W3CDTF">2002-07-31T20:27:08Z</dcterms:modified>
  <cp:category/>
  <cp:version/>
  <cp:contentType/>
  <cp:contentStatus/>
</cp:coreProperties>
</file>