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js1\Desktop\"/>
    </mc:Choice>
  </mc:AlternateContent>
  <xr:revisionPtr revIDLastSave="0" documentId="8_{6C69D960-FCBB-45A1-85D2-D45001224E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EAR" sheetId="1" r:id="rId1"/>
  </sheets>
  <definedNames>
    <definedName name="LABELS">GEAR!#REF!</definedName>
    <definedName name="_xlnm.Print_Area" localSheetId="0">GEAR!$A$1:$E$29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D6" i="1" l="1"/>
  <c r="C19" i="1" l="1"/>
  <c r="C15" i="1" l="1"/>
  <c r="C8" i="1"/>
  <c r="C9" i="1" s="1"/>
  <c r="C13" i="1" s="1"/>
  <c r="D10" i="1"/>
  <c r="D7" i="1"/>
  <c r="C10" i="1"/>
  <c r="C14" i="1" s="1"/>
  <c r="C17" i="1"/>
  <c r="D14" i="1" l="1"/>
  <c r="D11" i="1"/>
  <c r="D12" i="1" s="1"/>
  <c r="C11" i="1"/>
  <c r="C12" i="1" s="1"/>
  <c r="D17" i="1"/>
  <c r="D8" i="1"/>
  <c r="D9" i="1" s="1"/>
  <c r="D18" i="1" s="1"/>
  <c r="D19" i="1"/>
  <c r="C18" i="1"/>
  <c r="C16" i="1"/>
  <c r="D15" i="1"/>
  <c r="D22" i="1" l="1"/>
  <c r="C26" i="1" s="1"/>
  <c r="C27" i="1" s="1"/>
  <c r="D13" i="1"/>
  <c r="D26" i="1" s="1"/>
  <c r="D27" i="1" s="1"/>
  <c r="D21" i="1"/>
  <c r="C28" i="1"/>
  <c r="C29" i="1" s="1"/>
  <c r="D16" i="1"/>
  <c r="D28" i="1" l="1"/>
  <c r="D29" i="1" s="1"/>
  <c r="D23" i="1"/>
  <c r="D24" i="1" s="1"/>
</calcChain>
</file>

<file path=xl/sharedStrings.xml><?xml version="1.0" encoding="utf-8"?>
<sst xmlns="http://schemas.openxmlformats.org/spreadsheetml/2006/main" count="27" uniqueCount="27">
  <si>
    <t>Gear 2</t>
  </si>
  <si>
    <t>Gear 3</t>
  </si>
  <si>
    <t>Number of teeth</t>
  </si>
  <si>
    <t>Diametral pitch (1/in)</t>
  </si>
  <si>
    <t>Pressure angle (deg)</t>
  </si>
  <si>
    <t>Pitch diameter (in)</t>
  </si>
  <si>
    <t>Pitch radius (in)</t>
  </si>
  <si>
    <t>Circular pitch (in)</t>
  </si>
  <si>
    <t>Tooth thickness (in)</t>
  </si>
  <si>
    <t>Tooth space (in)</t>
  </si>
  <si>
    <t>Base radius (in)</t>
  </si>
  <si>
    <t>Base pitch (in)</t>
  </si>
  <si>
    <t>Addendum height (in)</t>
  </si>
  <si>
    <t>Addendum radius (in)</t>
  </si>
  <si>
    <t>Dedendum depth (in)</t>
  </si>
  <si>
    <t>Dedendum radius (in)</t>
  </si>
  <si>
    <t>Center distance (in)</t>
  </si>
  <si>
    <t>Length of contact (in)</t>
  </si>
  <si>
    <t xml:space="preserve">Contact ratio </t>
  </si>
  <si>
    <t>Maxiumum allowable addendum (in)</t>
  </si>
  <si>
    <t>Tip thickness (in)</t>
  </si>
  <si>
    <t>Involute gear tooth dimensions - AGMA</t>
  </si>
  <si>
    <r>
      <t>Speed ratio (</t>
    </r>
    <r>
      <rPr>
        <sz val="10"/>
        <rFont val="Symbol"/>
        <family val="1"/>
        <charset val="2"/>
      </rPr>
      <t>w</t>
    </r>
    <r>
      <rPr>
        <sz val="10"/>
        <rFont val="Geneva"/>
      </rPr>
      <t>2/</t>
    </r>
    <r>
      <rPr>
        <sz val="10"/>
        <rFont val="Symbol"/>
        <family val="1"/>
        <charset val="2"/>
      </rPr>
      <t>w</t>
    </r>
    <r>
      <rPr>
        <sz val="10"/>
        <rFont val="Geneva"/>
      </rPr>
      <t>3)</t>
    </r>
  </si>
  <si>
    <t>CHANGE VALUES IN RED</t>
  </si>
  <si>
    <t>Tip interference ?</t>
  </si>
  <si>
    <t>Minimum tip thickness (in)</t>
  </si>
  <si>
    <t>Tip thickness &gt; minimum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</si>
</sst>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>
    <font>
      <sz val="10"/>
      <name val="Geneva"/>
    </font>
    <font>
      <sz val="10"/>
      <color indexed="10"/>
      <name val="Geneva"/>
    </font>
    <font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" fillId="0" borderId="0" xfId="0" applyNumberFormat="1" applyFont="1" applyProtection="1">
      <protection locked="0"/>
    </xf>
    <xf numFmtId="0" fontId="0" fillId="0" borderId="0" xfId="0" applyNumberFormat="1" applyProtection="1"/>
    <xf numFmtId="164" fontId="0" fillId="0" borderId="0" xfId="0" applyNumberFormat="1" applyProtection="1"/>
    <xf numFmtId="164" fontId="0" fillId="0" borderId="0" xfId="0" applyNumberFormat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1" fillId="0" borderId="0" xfId="0" applyFont="1" applyBorder="1" applyProtection="1"/>
    <xf numFmtId="164" fontId="0" fillId="0" borderId="0" xfId="0" applyNumberFormat="1" applyBorder="1" applyProtection="1"/>
    <xf numFmtId="164" fontId="0" fillId="0" borderId="0" xfId="0" applyNumberFormat="1" applyBorder="1" applyAlignment="1" applyProtection="1">
      <alignment horizontal="left"/>
    </xf>
    <xf numFmtId="0" fontId="0" fillId="0" borderId="0" xfId="0" applyProtection="1"/>
    <xf numFmtId="22" fontId="0" fillId="0" borderId="0" xfId="0" applyNumberFormat="1" applyProtection="1"/>
    <xf numFmtId="22" fontId="0" fillId="0" borderId="0" xfId="0" applyNumberFormat="1" applyBorder="1" applyProtection="1"/>
    <xf numFmtId="0" fontId="0" fillId="0" borderId="0" xfId="0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tabSelected="1" workbookViewId="0">
      <selection activeCell="C5" sqref="C5"/>
    </sheetView>
  </sheetViews>
  <sheetFormatPr defaultColWidth="8.6640625" defaultRowHeight="13.2"/>
  <cols>
    <col min="1" max="1" width="2.88671875" style="2" customWidth="1"/>
    <col min="2" max="2" width="32.44140625" style="1" customWidth="1"/>
    <col min="3" max="4" width="10.6640625" style="2" customWidth="1"/>
    <col min="5" max="5" width="2.33203125" style="2" customWidth="1"/>
    <col min="6" max="6" width="8.6640625" style="2" customWidth="1"/>
    <col min="7" max="16384" width="8.6640625" style="2"/>
  </cols>
  <sheetData>
    <row r="1" spans="1:8">
      <c r="A1" s="8"/>
      <c r="B1" s="14"/>
      <c r="C1" s="8"/>
      <c r="D1" s="8"/>
      <c r="E1" s="8"/>
    </row>
    <row r="2" spans="1:8">
      <c r="A2" s="8"/>
      <c r="B2" s="7" t="s">
        <v>21</v>
      </c>
      <c r="C2" s="13">
        <f ca="1">NOW()</f>
        <v>44043.683620601849</v>
      </c>
      <c r="D2" s="12"/>
      <c r="E2" s="8"/>
    </row>
    <row r="3" spans="1:8">
      <c r="A3" s="8"/>
      <c r="B3" s="9" t="s">
        <v>23</v>
      </c>
      <c r="C3" s="8"/>
      <c r="D3" s="8"/>
      <c r="E3" s="8"/>
    </row>
    <row r="4" spans="1:8">
      <c r="A4" s="8"/>
      <c r="B4" s="9"/>
      <c r="C4" s="6" t="s">
        <v>0</v>
      </c>
      <c r="D4" s="6" t="s">
        <v>1</v>
      </c>
      <c r="E4" s="8"/>
    </row>
    <row r="5" spans="1:8">
      <c r="A5" s="8"/>
      <c r="B5" s="11" t="s">
        <v>2</v>
      </c>
      <c r="C5" s="3">
        <v>12</v>
      </c>
      <c r="D5" s="3">
        <v>24</v>
      </c>
      <c r="E5" s="8"/>
      <c r="G5"/>
    </row>
    <row r="6" spans="1:8">
      <c r="A6" s="8"/>
      <c r="B6" s="11" t="s">
        <v>3</v>
      </c>
      <c r="C6" s="3">
        <v>8</v>
      </c>
      <c r="D6" s="4">
        <f>+C6</f>
        <v>8</v>
      </c>
      <c r="E6" s="8"/>
    </row>
    <row r="7" spans="1:8">
      <c r="A7" s="8"/>
      <c r="B7" s="11" t="s">
        <v>4</v>
      </c>
      <c r="C7" s="3">
        <v>25</v>
      </c>
      <c r="D7" s="4">
        <f>+C7</f>
        <v>25</v>
      </c>
      <c r="E7" s="8"/>
      <c r="H7"/>
    </row>
    <row r="8" spans="1:8">
      <c r="A8" s="8"/>
      <c r="B8" s="11" t="s">
        <v>5</v>
      </c>
      <c r="C8" s="5">
        <f>C5/C6</f>
        <v>1.5</v>
      </c>
      <c r="D8" s="5">
        <f>D5/D6</f>
        <v>3</v>
      </c>
      <c r="E8" s="8"/>
    </row>
    <row r="9" spans="1:8">
      <c r="A9" s="8"/>
      <c r="B9" s="11" t="s">
        <v>6</v>
      </c>
      <c r="C9" s="5">
        <f>C8/2</f>
        <v>0.75</v>
      </c>
      <c r="D9" s="5">
        <f>D8/2</f>
        <v>1.5</v>
      </c>
      <c r="E9" s="8"/>
    </row>
    <row r="10" spans="1:8">
      <c r="A10" s="8"/>
      <c r="B10" s="11" t="s">
        <v>7</v>
      </c>
      <c r="C10" s="5">
        <f>PI()/C6</f>
        <v>0.39269908169872414</v>
      </c>
      <c r="D10" s="5">
        <f>PI()/D6</f>
        <v>0.39269908169872414</v>
      </c>
      <c r="E10" s="8"/>
    </row>
    <row r="11" spans="1:8">
      <c r="A11" s="8"/>
      <c r="B11" s="11" t="s">
        <v>8</v>
      </c>
      <c r="C11" s="5">
        <f>C10/2</f>
        <v>0.19634954084936207</v>
      </c>
      <c r="D11" s="5">
        <f>D10/2</f>
        <v>0.19634954084936207</v>
      </c>
      <c r="E11" s="15"/>
    </row>
    <row r="12" spans="1:8">
      <c r="A12" s="8"/>
      <c r="B12" s="11" t="s">
        <v>9</v>
      </c>
      <c r="C12" s="5">
        <f>C11</f>
        <v>0.19634954084936207</v>
      </c>
      <c r="D12" s="5">
        <f>D11</f>
        <v>0.19634954084936207</v>
      </c>
      <c r="E12" s="8"/>
    </row>
    <row r="13" spans="1:8">
      <c r="A13" s="8"/>
      <c r="B13" s="11" t="s">
        <v>10</v>
      </c>
      <c r="C13" s="5">
        <f>C9*COS(PI()*C7/180)</f>
        <v>0.67973084027748742</v>
      </c>
      <c r="D13" s="5">
        <f>D9*COS(PI()*D7/180)</f>
        <v>1.3594616805549748</v>
      </c>
      <c r="E13" s="8"/>
    </row>
    <row r="14" spans="1:8">
      <c r="A14" s="8"/>
      <c r="B14" s="11" t="s">
        <v>11</v>
      </c>
      <c r="C14" s="5">
        <f>C10*COS(PI()*C7/180)</f>
        <v>0.3559062357056953</v>
      </c>
      <c r="D14" s="5">
        <f>D10*COS(PI()*D7/180)</f>
        <v>0.3559062357056953</v>
      </c>
      <c r="E14" s="8"/>
    </row>
    <row r="15" spans="1:8">
      <c r="A15" s="8"/>
      <c r="B15" s="11" t="s">
        <v>12</v>
      </c>
      <c r="C15" s="5">
        <f>1/C6</f>
        <v>0.125</v>
      </c>
      <c r="D15" s="5">
        <f>1/D6</f>
        <v>0.125</v>
      </c>
      <c r="E15" s="15"/>
    </row>
    <row r="16" spans="1:8">
      <c r="A16" s="8"/>
      <c r="B16" s="11" t="s">
        <v>13</v>
      </c>
      <c r="C16" s="5">
        <f>C9+C15</f>
        <v>0.875</v>
      </c>
      <c r="D16" s="5">
        <f>D9+D15</f>
        <v>1.625</v>
      </c>
      <c r="E16" s="8"/>
    </row>
    <row r="17" spans="1:5">
      <c r="A17" s="8"/>
      <c r="B17" s="11" t="s">
        <v>14</v>
      </c>
      <c r="C17" s="5">
        <f>1.25/C6</f>
        <v>0.15625</v>
      </c>
      <c r="D17" s="5">
        <f>1.25/D6</f>
        <v>0.15625</v>
      </c>
      <c r="E17" s="15"/>
    </row>
    <row r="18" spans="1:5">
      <c r="A18" s="8"/>
      <c r="B18" s="11" t="s">
        <v>15</v>
      </c>
      <c r="C18" s="5">
        <f>C9-C17</f>
        <v>0.59375</v>
      </c>
      <c r="D18" s="5">
        <f>D9-D17</f>
        <v>1.34375</v>
      </c>
      <c r="E18" s="8"/>
    </row>
    <row r="19" spans="1:5">
      <c r="A19" s="8"/>
      <c r="B19" s="11" t="s">
        <v>25</v>
      </c>
      <c r="C19" s="5">
        <f>0.25/C6</f>
        <v>3.125E-2</v>
      </c>
      <c r="D19" s="5">
        <f>0.25/D6</f>
        <v>3.125E-2</v>
      </c>
      <c r="E19" s="8"/>
    </row>
    <row r="20" spans="1:5">
      <c r="A20" s="8"/>
      <c r="B20" s="10"/>
      <c r="C20" s="5"/>
      <c r="D20" s="5"/>
      <c r="E20" s="8"/>
    </row>
    <row r="21" spans="1:5">
      <c r="A21" s="8"/>
      <c r="B21" s="11" t="s">
        <v>22</v>
      </c>
      <c r="C21" s="5"/>
      <c r="D21" s="5">
        <f>D9/C9</f>
        <v>2</v>
      </c>
      <c r="E21" s="8"/>
    </row>
    <row r="22" spans="1:5">
      <c r="A22" s="8"/>
      <c r="B22" s="11" t="s">
        <v>16</v>
      </c>
      <c r="C22" s="5"/>
      <c r="D22" s="5">
        <f>D9+C9</f>
        <v>2.25</v>
      </c>
      <c r="E22" s="8"/>
    </row>
    <row r="23" spans="1:5">
      <c r="A23" s="8"/>
      <c r="B23" s="11" t="s">
        <v>17</v>
      </c>
      <c r="C23" s="5"/>
      <c r="D23" s="5">
        <f>SQRT(C16^2-C13^2)+SQRT(D16^2-D13^2)-D22*SIN(PI()*D7/180)</f>
        <v>0.49031830108080487</v>
      </c>
      <c r="E23" s="8"/>
    </row>
    <row r="24" spans="1:5">
      <c r="A24" s="8"/>
      <c r="B24" s="11" t="s">
        <v>18</v>
      </c>
      <c r="C24" s="5"/>
      <c r="D24" s="5">
        <f>D23/D14</f>
        <v>1.3776614509397276</v>
      </c>
      <c r="E24" s="8"/>
    </row>
    <row r="25" spans="1:5">
      <c r="A25" s="8"/>
      <c r="B25" s="10"/>
      <c r="C25" s="5"/>
      <c r="D25" s="5"/>
      <c r="E25" s="8"/>
    </row>
    <row r="26" spans="1:5">
      <c r="A26" s="8"/>
      <c r="B26" s="5" t="s">
        <v>19</v>
      </c>
      <c r="C26" s="5">
        <f>SQRT(C13^2+(D22*SIN(PI()*C7/180))^2)-C9</f>
        <v>0.41885750979547809</v>
      </c>
      <c r="D26" s="5">
        <f>SQRT(D13^2+(D22*SIN(PI()*D7/180))^2)-D9</f>
        <v>0.15901474492492196</v>
      </c>
      <c r="E26" s="8"/>
    </row>
    <row r="27" spans="1:5">
      <c r="A27" s="8"/>
      <c r="B27" s="10" t="s">
        <v>24</v>
      </c>
      <c r="C27" s="6" t="str">
        <f>IF(C15&gt;C26,"YES","NO")</f>
        <v>NO</v>
      </c>
      <c r="D27" s="6" t="str">
        <f>IF(D15&gt;D26,"YES","NO")</f>
        <v>NO</v>
      </c>
      <c r="E27" s="8"/>
    </row>
    <row r="28" spans="1:5">
      <c r="A28" s="8"/>
      <c r="B28" s="10" t="s">
        <v>20</v>
      </c>
      <c r="C28" s="5">
        <f>2*C16*(+C11/C9/2+TAN(PI()*C7/180)-PI()*C7/180-TAN(ACOS(C13/C16))+ACOS(C13/C16))</f>
        <v>5.502948722248921E-2</v>
      </c>
      <c r="D28" s="5">
        <f>2*D16*(+D11/D9/2+TAN(PI()*D7/180)-PI()*D7/180-TAN(ACOS(D13/D16))+ACOS(D13/D16))</f>
        <v>6.6163078854773683E-2</v>
      </c>
      <c r="E28" s="8"/>
    </row>
    <row r="29" spans="1:5">
      <c r="A29" s="8"/>
      <c r="B29" s="10" t="s">
        <v>26</v>
      </c>
      <c r="C29" s="6" t="str">
        <f>IF(C28&gt;C19,"YES","NO")</f>
        <v>YES</v>
      </c>
      <c r="D29" s="6" t="str">
        <f>IF(D28&gt;D19,"YES","NO")</f>
        <v>YES</v>
      </c>
      <c r="E29" s="8"/>
    </row>
    <row r="30" spans="1:5">
      <c r="B30"/>
      <c r="C30"/>
      <c r="D30"/>
    </row>
    <row r="31" spans="1:5">
      <c r="B31"/>
      <c r="C31"/>
      <c r="D31"/>
    </row>
  </sheetData>
  <sheetProtection algorithmName="SHA-512" hashValue="sCZlY3DQBMdq2ZeY1OzPuV2mkx3iCMWgsRS0dIQotrR1ZgmkZiXvolK5gSpdtExPrIZdZBo3GiWnJYNoYhn3BA==" saltValue="nMwhyulvmcdPr86aKfjQUg==" spinCount="100000" sheet="1" selectLockedCells="1"/>
  <mergeCells count="1">
    <mergeCell ref="C2:D2"/>
  </mergeCells>
  <phoneticPr fontId="0" type="noConversion"/>
  <printOptions gridLinesSet="0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GEAR</vt:lpstr>
      <vt:lpstr>GEAR!Print_Area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 III, Henry Joseph</dc:creator>
  <cp:lastModifiedBy>Sommer III, Henry Joseph</cp:lastModifiedBy>
  <dcterms:created xsi:type="dcterms:W3CDTF">2012-11-26T23:08:16Z</dcterms:created>
  <dcterms:modified xsi:type="dcterms:W3CDTF">2020-07-31T20:27:08Z</dcterms:modified>
</cp:coreProperties>
</file>